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Титулка" sheetId="1" r:id="rId1"/>
    <sheet name="бюджет" sheetId="2" state="hidden" r:id="rId2"/>
    <sheet name="план 15_16" sheetId="3" r:id="rId3"/>
  </sheets>
  <definedNames>
    <definedName name="_xlnm.Print_Titles" localSheetId="2">'план 15_16'!$8:$8</definedName>
    <definedName name="_xlnm.Print_Area" localSheetId="1">'бюджет'!$A$1:$J$21</definedName>
    <definedName name="_xlnm.Print_Area" localSheetId="2">'план 15_16'!$A$1:$Y$173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<sst xmlns="http://schemas.openxmlformats.org/spreadsheetml/2006/main" count="636" uniqueCount="364">
  <si>
    <t>ЗАТВЕРДЖУЮ</t>
  </si>
  <si>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</si>
  <si>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</si>
  <si>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</si>
  <si>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</si>
  <si>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</si>
  <si>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</si>
  <si>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</si>
  <si>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</si>
  <si>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</si>
  <si>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</si>
  <si>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</si>
  <si>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</si>
  <si>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</si>
  <si>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</si>
  <si>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</si>
  <si>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</si>
  <si>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</si>
  <si>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</si>
  <si>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</si>
  <si>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</si>
  <si>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</si>
  <si>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</si>
  <si>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</si>
  <si>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</si>
  <si>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</si>
  <si>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</si>
  <si>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</si>
  <si>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</si>
  <si>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</si>
  <si>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</si>
  <si>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</si>
  <si>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</si>
  <si>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</si>
  <si>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</si>
  <si>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</si>
  <si>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</si>
  <si>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</si>
  <si>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</si>
  <si>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</si>
  <si>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</si>
  <si>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</si>
  <si>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</si>
  <si>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</si>
  <si>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</si>
  <si>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</si>
  <si>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Разом:</t>
  </si>
  <si>
    <t>Фізичне виховання</t>
  </si>
  <si>
    <t>с*</t>
  </si>
  <si>
    <t>Психологія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</si>
  <si>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</si>
  <si>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</si>
  <si>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</si>
  <si>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</si>
  <si>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</si>
  <si>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</si>
  <si>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</si>
  <si>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</si>
  <si>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</si>
  <si>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</si>
  <si>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</si>
  <si>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</si>
  <si>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</si>
  <si>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-</t>
  </si>
  <si>
    <t>Основи економічної теорії</t>
  </si>
  <si>
    <t>123+8 по 18 год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</si>
  <si>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</si>
  <si>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</si>
  <si>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Разом п.1.1:</t>
  </si>
  <si>
    <t>Разом :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</si>
  <si>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</si>
  <si>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</si>
  <si>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</si>
  <si>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</si>
  <si>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п.1.3.:</t>
  </si>
  <si>
    <t xml:space="preserve"> Кількість курсових проектів</t>
  </si>
  <si>
    <t>Разом вибіркова частина:</t>
  </si>
  <si>
    <t xml:space="preserve"> Т</t>
  </si>
  <si>
    <t>І . ГРАФІК НАВЧАЛЬНОГО ПРОЦЕСУ</t>
  </si>
  <si>
    <t>Т/П/Д</t>
  </si>
  <si>
    <t>Т/П</t>
  </si>
  <si>
    <t>Т/Д</t>
  </si>
  <si>
    <t>ЗД</t>
  </si>
  <si>
    <t>47</t>
  </si>
  <si>
    <t>199</t>
  </si>
  <si>
    <t>Міністерство освіти і науки України</t>
  </si>
  <si>
    <t xml:space="preserve">Захист дипломного проекту </t>
  </si>
  <si>
    <t>10л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</si>
  <si>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</si>
  <si>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</si>
  <si>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</si>
  <si>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</si>
  <si>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</si>
  <si>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</si>
  <si>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</si>
  <si>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</si>
  <si>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</si>
  <si>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</si>
  <si>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</si>
  <si>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</si>
  <si>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</si>
  <si>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</si>
  <si>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</si>
  <si>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</si>
  <si>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</si>
  <si>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</si>
  <si>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</si>
  <si>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</si>
  <si>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</si>
  <si>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</si>
  <si>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</si>
  <si>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</si>
  <si>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</si>
  <si>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</si>
  <si>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</si>
  <si>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</si>
  <si>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</si>
  <si>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</si>
  <si>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</si>
  <si>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</si>
  <si>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</si>
  <si>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</si>
  <si>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</si>
  <si>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</si>
  <si>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Розподіл годин на тиждень за курсами і триместрами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</si>
  <si>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</si>
  <si>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</si>
  <si>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</si>
  <si>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</si>
  <si>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Назва
 практики</t>
  </si>
  <si>
    <t>Захист дипломного проекту</t>
  </si>
  <si>
    <t>11ф*</t>
  </si>
  <si>
    <t xml:space="preserve">V. План навчального процесу на 2015/2016 навчальний рік      </t>
  </si>
  <si>
    <t>2+с*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</si>
  <si>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</si>
  <si>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</si>
  <si>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</si>
  <si>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</si>
  <si>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</si>
  <si>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</si>
  <si>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</si>
  <si>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</si>
  <si>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</si>
  <si>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</si>
  <si>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</si>
  <si>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</si>
  <si>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</si>
  <si>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</si>
  <si>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</si>
  <si>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</si>
  <si>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</si>
  <si>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1.1.6.8</t>
  </si>
  <si>
    <t>1.1.6.9</t>
  </si>
  <si>
    <t>1.1.6.10</t>
  </si>
  <si>
    <t>1.1.6.11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</si>
  <si>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</si>
  <si>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</si>
  <si>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</si>
  <si>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</si>
  <si>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</si>
  <si>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</si>
  <si>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</si>
  <si>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</si>
  <si>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</si>
  <si>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</si>
  <si>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 ВИБІРКОВІ НАВЧАЛЬНІ ДИСЦИПЛІНИ</t>
  </si>
  <si>
    <t>3.1</t>
  </si>
  <si>
    <t>3.2</t>
  </si>
  <si>
    <t>3.3</t>
  </si>
  <si>
    <t>3.4</t>
  </si>
  <si>
    <t>4.1</t>
  </si>
  <si>
    <t>Разом 4:</t>
  </si>
  <si>
    <t>2.2.2.1.1</t>
  </si>
  <si>
    <t>2.2.2.2.1</t>
  </si>
  <si>
    <t>2.2.2.1.3</t>
  </si>
  <si>
    <t>2.2.2.2.2</t>
  </si>
  <si>
    <t>2.2.2.1.4</t>
  </si>
  <si>
    <t>2.2.2.2.3</t>
  </si>
  <si>
    <t>2.2.2.1.5</t>
  </si>
  <si>
    <t>3. ПРАКТИЧНА ПІДГОТОВКА</t>
  </si>
  <si>
    <t>4. ДЕРЖАВНА АТЕСТАЦІЯ</t>
  </si>
  <si>
    <t>Кваліфікація: фахівець з системного аналізу</t>
  </si>
  <si>
    <t>"___" ____________ 2015р.</t>
  </si>
  <si>
    <t>Срок навчання - 4 роки</t>
  </si>
  <si>
    <t xml:space="preserve">На основі повної загальної середньої освіти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</si>
  <si>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ДЕРЖАВНА АТЕСТАЦІЯ</t>
  </si>
  <si>
    <t>Форма державної атестації</t>
  </si>
  <si>
    <t>Комп'ютерна</t>
  </si>
  <si>
    <t>Виробнича (проектно-технологічна)</t>
  </si>
  <si>
    <t>4+90 год*</t>
  </si>
  <si>
    <t>3+8 по 12 год**</t>
  </si>
  <si>
    <t>7+90 год*</t>
  </si>
  <si>
    <t>3 + 96 год**</t>
  </si>
  <si>
    <t>3+96 год**</t>
  </si>
  <si>
    <t>* 1 доба на тиждень: 15 (9+6) тижнiв * 6 годин = 90 годин</t>
  </si>
  <si>
    <t>** 2 доби на тиждень: 8 тижнiв * 12 годин = 96 годин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</si>
  <si>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</si>
  <si>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</si>
  <si>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 галузь знань: </t>
    </r>
    <r>
      <rPr>
        <b/>
        <sz val="20"/>
        <rFont val="Times New Roman"/>
        <family val="1"/>
      </rPr>
      <t>0403 "Системні науки та кібернетика"</t>
    </r>
  </si>
  <si>
    <r>
      <t xml:space="preserve"> напрям: </t>
    </r>
    <r>
      <rPr>
        <b/>
        <sz val="20"/>
        <rFont val="Times New Roman"/>
        <family val="1"/>
      </rPr>
      <t xml:space="preserve"> 6.040303 "Системний аналіз"</t>
    </r>
  </si>
  <si>
    <r>
      <t xml:space="preserve">спеціалізація: </t>
    </r>
    <r>
      <rPr>
        <b/>
        <sz val="20"/>
        <rFont val="Times New Roman"/>
        <family val="1"/>
      </rPr>
      <t>"Системи і методи прийняття рішень"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</si>
  <si>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</si>
  <si>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</si>
  <si>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</si>
  <si>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</si>
  <si>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</si>
  <si>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</si>
  <si>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</si>
  <si>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</si>
  <si>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</si>
  <si>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</si>
  <si>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1.2.6.1</t>
  </si>
  <si>
    <t>1.2.6.2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</si>
  <si>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</si>
  <si>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</si>
  <si>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</si>
  <si>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</si>
  <si>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</si>
  <si>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</si>
  <si>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</si>
  <si>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</si>
  <si>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</si>
  <si>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</si>
  <si>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</si>
  <si>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</si>
  <si>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</si>
  <si>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</si>
  <si>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</si>
  <si>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</si>
  <si>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</si>
  <si>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</si>
  <si>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</si>
  <si>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</si>
  <si>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</si>
  <si>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</si>
  <si>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1.3.5</t>
  </si>
  <si>
    <t>1.3.6</t>
  </si>
  <si>
    <t>1.3.5.1</t>
  </si>
  <si>
    <t>1.3.5.2</t>
  </si>
  <si>
    <t>1.3.5.3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</si>
  <si>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</si>
  <si>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</si>
  <si>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</si>
  <si>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</si>
  <si>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</si>
  <si>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</si>
  <si>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</si>
  <si>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</si>
  <si>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1.3.10</t>
  </si>
  <si>
    <t>1.3.11</t>
  </si>
  <si>
    <t>1.3.9.1</t>
  </si>
  <si>
    <t>1.3.9.2</t>
  </si>
  <si>
    <t>1.3.11.1</t>
  </si>
  <si>
    <t>1.3.11.2</t>
  </si>
  <si>
    <t>1.3.11.3</t>
  </si>
  <si>
    <t>1.3.11.4</t>
  </si>
  <si>
    <t>1.3.12</t>
  </si>
  <si>
    <t>1.3.13</t>
  </si>
  <si>
    <t>1.3.12.1</t>
  </si>
  <si>
    <t>1.3.12.2</t>
  </si>
  <si>
    <t>1.3.14</t>
  </si>
  <si>
    <t>1.3.13.1</t>
  </si>
  <si>
    <t>1.3.13.2</t>
  </si>
  <si>
    <t>Економічна інформатика</t>
  </si>
  <si>
    <t>Електронна комерцiя</t>
  </si>
  <si>
    <t>WEB-технології та WEB-дизайн</t>
  </si>
  <si>
    <t xml:space="preserve">Економіка та бізнес 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</si>
  <si>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</si>
  <si>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</si>
  <si>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</si>
  <si>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</si>
  <si>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</si>
  <si>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</si>
  <si>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</si>
  <si>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</si>
  <si>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Технологія створення програмних продуктів - курсова робота</t>
  </si>
  <si>
    <t>Управління IT-проектами</t>
  </si>
  <si>
    <t>Ділова риторика</t>
  </si>
  <si>
    <t>Етика і естетика</t>
  </si>
  <si>
    <t>Логiка</t>
  </si>
  <si>
    <t>Релігієзнавство</t>
  </si>
  <si>
    <t>Технологія психологічної саморегуляції та взаємодії</t>
  </si>
  <si>
    <t>Актуарні розрахунки</t>
  </si>
  <si>
    <t>Корпоративні інформаційні системи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</si>
  <si>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</si>
  <si>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</si>
  <si>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</si>
  <si>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2.2.2.1.2</t>
  </si>
  <si>
    <t>2.2.2.1.2.1</t>
  </si>
  <si>
    <t>2.2.2.1.2.2</t>
  </si>
  <si>
    <t>8 8</t>
  </si>
  <si>
    <t>9 9</t>
  </si>
  <si>
    <t>10 10</t>
  </si>
  <si>
    <t>2.2.2.2. Практична підготовка за схемою "4+1"</t>
  </si>
  <si>
    <t>2.2.2.1. Напрямок "Iнформацiйнi системи та моделювання"</t>
  </si>
  <si>
    <t>Практична підготовка за схемою "4+1"</t>
  </si>
  <si>
    <t>Комп'ютерна практика</t>
  </si>
  <si>
    <t xml:space="preserve">Виробнича практика (проектно-технологічна) </t>
  </si>
  <si>
    <t>3л</t>
  </si>
  <si>
    <t>3.3.1</t>
  </si>
  <si>
    <t>3.3.2</t>
  </si>
  <si>
    <t>В.о. зав. кафедри ІСПР</t>
  </si>
  <si>
    <t>О.Ю. Мельников</t>
  </si>
  <si>
    <t>Декан факультету ФАМІТ</t>
  </si>
  <si>
    <t>С.В. Подлєсний</t>
  </si>
  <si>
    <t>Разом 3:</t>
  </si>
  <si>
    <t>8 триместр</t>
  </si>
  <si>
    <t>1. ОБОВ'ЯЗКОВІ НАВЧАЛЬНІ ДИСЦИПЛІНИ</t>
  </si>
  <si>
    <t>Основи охорони праці та безпека життєдіяльності</t>
  </si>
  <si>
    <t>1.3.10.1</t>
  </si>
  <si>
    <t>1.3.10.2</t>
  </si>
  <si>
    <t>Разом п.1.1 та п. 1.2 :</t>
  </si>
  <si>
    <t>1.2.1.1</t>
  </si>
  <si>
    <t>1.2.1.2</t>
  </si>
  <si>
    <t>1.2.3.1</t>
  </si>
  <si>
    <t>1.2.3.2</t>
  </si>
  <si>
    <t>1.2.5.1</t>
  </si>
  <si>
    <t>1.2.5.2</t>
  </si>
  <si>
    <t>1.2.6.3</t>
  </si>
  <si>
    <t>1.2.9.1</t>
  </si>
  <si>
    <t>1.2.9.2</t>
  </si>
  <si>
    <t>9 триместр</t>
  </si>
  <si>
    <t>10 триместр</t>
  </si>
  <si>
    <t xml:space="preserve"> Кількість кредитів</t>
  </si>
  <si>
    <t>2.1. Гуманітарні та соціально-економічні дисципліни (факультативні)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</si>
  <si>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</si>
  <si>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</si>
  <si>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</si>
  <si>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</si>
  <si>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</si>
  <si>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</si>
  <si>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</si>
  <si>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</si>
  <si>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</si>
  <si>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</si>
  <si>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>Разом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</si>
  <si>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</si>
  <si>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</si>
  <si>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</si>
  <si>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</si>
  <si>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</si>
  <si>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</si>
  <si>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</si>
  <si>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</si>
  <si>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</si>
  <si>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</si>
  <si>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</si>
  <si>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</si>
  <si>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</si>
  <si>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</si>
  <si>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</si>
  <si>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</si>
  <si>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</si>
  <si>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</si>
  <si>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2.2.13.2</t>
  </si>
  <si>
    <t xml:space="preserve"> 2.2.13.3</t>
  </si>
  <si>
    <t xml:space="preserve"> 2.2.14</t>
  </si>
  <si>
    <t>2.2.2. Дисципліни траекторій підготовки</t>
  </si>
  <si>
    <t>1.3. Дисципліни професійної підготовки</t>
  </si>
  <si>
    <t>9ф*</t>
  </si>
  <si>
    <t>7ф*</t>
  </si>
  <si>
    <t xml:space="preserve">Примітка:  с* - секційні заняття (факультатив) </t>
  </si>
  <si>
    <t xml:space="preserve">                  </t>
  </si>
  <si>
    <t>Безпека життєдіяльності (з 2016-17 року)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</si>
</sst>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[$-FC19]d\ mmmm\ yyyy\ &quot;г.&quot;"/>
    <numFmt numFmtId="177" formatCode="#,##0_-;\-* #,##0_-;\ &quot;&quot;_-;_-@_-"/>
    <numFmt numFmtId="178" formatCode="0.000"/>
    <numFmt numFmtId="179" formatCode="mmm/yyyy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4" borderId="0" applyNumberFormat="0" applyBorder="0" applyAlignment="0" applyProtection="0"/>
  </cellStyleXfs>
  <cellXfs count="73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172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3" fontId="8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left" vertical="top" wrapText="1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2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172" fontId="2" fillId="0" borderId="14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2" fontId="2" fillId="0" borderId="19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8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173" fontId="6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>
      <alignment horizontal="center" vertical="center" wrapText="1"/>
    </xf>
    <xf numFmtId="172" fontId="2" fillId="0" borderId="20" xfId="0" applyNumberFormat="1" applyFont="1" applyFill="1" applyBorder="1" applyAlignment="1" applyProtection="1">
      <alignment horizontal="center" vertical="center" wrapText="1"/>
      <protection/>
    </xf>
    <xf numFmtId="172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172" fontId="2" fillId="0" borderId="25" xfId="0" applyNumberFormat="1" applyFont="1" applyFill="1" applyBorder="1" applyAlignment="1" applyProtection="1">
      <alignment vertical="center"/>
      <protection/>
    </xf>
    <xf numFmtId="172" fontId="2" fillId="0" borderId="22" xfId="0" applyNumberFormat="1" applyFont="1" applyFill="1" applyBorder="1" applyAlignment="1" applyProtection="1">
      <alignment vertical="center"/>
      <protection/>
    </xf>
    <xf numFmtId="172" fontId="2" fillId="0" borderId="32" xfId="0" applyNumberFormat="1" applyFont="1" applyFill="1" applyBorder="1" applyAlignment="1" applyProtection="1">
      <alignment vertical="center"/>
      <protection/>
    </xf>
    <xf numFmtId="172" fontId="2" fillId="0" borderId="33" xfId="0" applyNumberFormat="1" applyFont="1" applyFill="1" applyBorder="1" applyAlignment="1" applyProtection="1">
      <alignment vertical="center"/>
      <protection/>
    </xf>
    <xf numFmtId="172" fontId="2" fillId="0" borderId="34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right" vertical="center"/>
      <protection/>
    </xf>
    <xf numFmtId="1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172" fontId="2" fillId="0" borderId="37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173" fontId="2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53" applyFont="1">
      <alignment/>
      <protection/>
    </xf>
    <xf numFmtId="0" fontId="11" fillId="0" borderId="0" xfId="53" applyFont="1">
      <alignment/>
      <protection/>
    </xf>
    <xf numFmtId="0" fontId="20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174" fontId="2" fillId="0" borderId="45" xfId="0" applyNumberFormat="1" applyFont="1" applyFill="1" applyBorder="1" applyAlignment="1" applyProtection="1">
      <alignment horizontal="center" vertical="center"/>
      <protection/>
    </xf>
    <xf numFmtId="174" fontId="6" fillId="0" borderId="45" xfId="0" applyNumberFormat="1" applyFont="1" applyFill="1" applyBorder="1" applyAlignment="1" applyProtection="1">
      <alignment horizontal="center" vertical="center"/>
      <protection/>
    </xf>
    <xf numFmtId="174" fontId="6" fillId="0" borderId="38" xfId="0" applyNumberFormat="1" applyFont="1" applyFill="1" applyBorder="1" applyAlignment="1" applyProtection="1">
      <alignment horizontal="center" vertical="center"/>
      <protection/>
    </xf>
    <xf numFmtId="174" fontId="2" fillId="0" borderId="46" xfId="0" applyNumberFormat="1" applyFont="1" applyFill="1" applyBorder="1" applyAlignment="1" applyProtection="1">
      <alignment horizontal="center" vertical="center"/>
      <protection/>
    </xf>
    <xf numFmtId="174" fontId="2" fillId="0" borderId="28" xfId="0" applyNumberFormat="1" applyFont="1" applyFill="1" applyBorder="1" applyAlignment="1" applyProtection="1">
      <alignment horizontal="center" vertical="center"/>
      <protection/>
    </xf>
    <xf numFmtId="17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173" fontId="8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  <xf numFmtId="174" fontId="6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47" xfId="0" applyNumberFormat="1" applyFont="1" applyFill="1" applyBorder="1" applyAlignment="1" applyProtection="1">
      <alignment horizontal="center" vertical="center"/>
      <protection/>
    </xf>
    <xf numFmtId="1" fontId="6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4" fontId="2" fillId="0" borderId="3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174" fontId="6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174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0" borderId="0" xfId="55" applyFont="1">
      <alignment/>
      <protection/>
    </xf>
    <xf numFmtId="0" fontId="26" fillId="0" borderId="0" xfId="55" applyFont="1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17" fillId="0" borderId="0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26" fillId="0" borderId="0" xfId="55" applyFont="1" applyAlignment="1">
      <alignment vertical="top" wrapText="1"/>
      <protection/>
    </xf>
    <xf numFmtId="0" fontId="17" fillId="0" borderId="0" xfId="55" applyFont="1" applyAlignment="1">
      <alignment horizontal="left"/>
      <protection/>
    </xf>
    <xf numFmtId="0" fontId="26" fillId="0" borderId="0" xfId="55" applyFont="1" applyAlignment="1">
      <alignment horizontal="left"/>
      <protection/>
    </xf>
    <xf numFmtId="0" fontId="3" fillId="0" borderId="0" xfId="55" applyFont="1" applyAlignment="1">
      <alignment horizontal="left" vertical="center" wrapText="1"/>
      <protection/>
    </xf>
    <xf numFmtId="0" fontId="4" fillId="0" borderId="0" xfId="55" applyFont="1" applyBorder="1" applyAlignment="1">
      <alignment horizontal="center"/>
      <protection/>
    </xf>
    <xf numFmtId="0" fontId="2" fillId="0" borderId="40" xfId="55" applyFont="1" applyBorder="1" applyAlignment="1">
      <alignment horizontal="center" vertical="center"/>
      <protection/>
    </xf>
    <xf numFmtId="0" fontId="2" fillId="0" borderId="49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3" fillId="0" borderId="40" xfId="55" applyFont="1" applyBorder="1" applyAlignment="1">
      <alignment horizontal="center"/>
      <protection/>
    </xf>
    <xf numFmtId="0" fontId="13" fillId="0" borderId="40" xfId="55" applyFont="1" applyBorder="1" applyAlignment="1">
      <alignment horizontal="center"/>
      <protection/>
    </xf>
    <xf numFmtId="0" fontId="13" fillId="0" borderId="40" xfId="55" applyFont="1" applyFill="1" applyBorder="1" applyAlignment="1">
      <alignment horizontal="center" wrapText="1"/>
      <protection/>
    </xf>
    <xf numFmtId="0" fontId="13" fillId="0" borderId="40" xfId="55" applyFont="1" applyFill="1" applyBorder="1" applyAlignment="1">
      <alignment horizontal="center" vertical="center" wrapText="1"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 horizontal="center"/>
      <protection/>
    </xf>
    <xf numFmtId="0" fontId="0" fillId="0" borderId="0" xfId="55" applyBorder="1" applyAlignment="1">
      <alignment horizontal="center" vertical="center"/>
      <protection/>
    </xf>
    <xf numFmtId="0" fontId="0" fillId="0" borderId="0" xfId="55" applyBorder="1" applyAlignment="1">
      <alignment horizontal="left" vertic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Border="1" applyAlignment="1">
      <alignment horizontal="right" vertical="center"/>
      <protection/>
    </xf>
    <xf numFmtId="0" fontId="2" fillId="0" borderId="0" xfId="55" applyFont="1" applyAlignment="1">
      <alignment horizontal="left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justify" wrapText="1"/>
    </xf>
    <xf numFmtId="0" fontId="2" fillId="0" borderId="4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vertical="justify" wrapText="1"/>
    </xf>
    <xf numFmtId="0" fontId="21" fillId="24" borderId="49" xfId="0" applyNumberFormat="1" applyFont="1" applyFill="1" applyBorder="1" applyAlignment="1">
      <alignment horizontal="center" vertical="center"/>
    </xf>
    <xf numFmtId="49" fontId="21" fillId="24" borderId="49" xfId="0" applyNumberFormat="1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vertical="justify" wrapText="1"/>
    </xf>
    <xf numFmtId="0" fontId="21" fillId="24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justify" wrapText="1"/>
    </xf>
    <xf numFmtId="0" fontId="2" fillId="0" borderId="49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1" fontId="21" fillId="24" borderId="49" xfId="0" applyNumberFormat="1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vertical="center" wrapText="1"/>
    </xf>
    <xf numFmtId="49" fontId="2" fillId="0" borderId="68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74" fontId="2" fillId="0" borderId="72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1" fontId="21" fillId="24" borderId="74" xfId="0" applyNumberFormat="1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" fontId="6" fillId="0" borderId="76" xfId="0" applyNumberFormat="1" applyFont="1" applyFill="1" applyBorder="1" applyAlignment="1">
      <alignment horizontal="center" vertical="center"/>
    </xf>
    <xf numFmtId="174" fontId="6" fillId="0" borderId="77" xfId="0" applyNumberFormat="1" applyFont="1" applyFill="1" applyBorder="1" applyAlignment="1" applyProtection="1">
      <alignment horizontal="center" vertical="center"/>
      <protection/>
    </xf>
    <xf numFmtId="1" fontId="6" fillId="0" borderId="78" xfId="0" applyNumberFormat="1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174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6" xfId="0" applyFont="1" applyBorder="1" applyAlignment="1">
      <alignment vertical="justify" wrapText="1"/>
    </xf>
    <xf numFmtId="49" fontId="2" fillId="0" borderId="40" xfId="0" applyNumberFormat="1" applyFont="1" applyFill="1" applyBorder="1" applyAlignment="1">
      <alignment vertical="center" wrapText="1"/>
    </xf>
    <xf numFmtId="0" fontId="2" fillId="0" borderId="49" xfId="0" applyFont="1" applyBorder="1" applyAlignment="1">
      <alignment vertical="justify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justify" wrapText="1"/>
    </xf>
    <xf numFmtId="0" fontId="2" fillId="0" borderId="56" xfId="0" applyFont="1" applyFill="1" applyBorder="1" applyAlignment="1">
      <alignment vertical="justify" wrapText="1"/>
    </xf>
    <xf numFmtId="0" fontId="10" fillId="0" borderId="1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>
      <alignment horizontal="left" vertical="center" wrapText="1"/>
    </xf>
    <xf numFmtId="0" fontId="21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1" fontId="2" fillId="0" borderId="87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0" fontId="2" fillId="0" borderId="90" xfId="0" applyFont="1" applyFill="1" applyBorder="1" applyAlignment="1">
      <alignment horizontal="center" vertical="center" wrapText="1"/>
    </xf>
    <xf numFmtId="172" fontId="2" fillId="0" borderId="90" xfId="0" applyNumberFormat="1" applyFont="1" applyFill="1" applyBorder="1" applyAlignment="1" applyProtection="1">
      <alignment vertical="center"/>
      <protection/>
    </xf>
    <xf numFmtId="49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2" fillId="0" borderId="9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>
      <alignment vertical="justify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2" fillId="0" borderId="93" xfId="0" applyNumberFormat="1" applyFont="1" applyFill="1" applyBorder="1" applyAlignment="1" applyProtection="1">
      <alignment horizontal="center" vertical="center"/>
      <protection/>
    </xf>
    <xf numFmtId="0" fontId="21" fillId="0" borderId="7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1" fillId="0" borderId="61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Fill="1" applyBorder="1" applyAlignment="1">
      <alignment horizontal="center" vertical="center" wrapText="1"/>
    </xf>
    <xf numFmtId="0" fontId="23" fillId="0" borderId="61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97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justify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justify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74" fontId="2" fillId="0" borderId="36" xfId="0" applyNumberFormat="1" applyFont="1" applyFill="1" applyBorder="1" applyAlignment="1">
      <alignment horizontal="center" vertical="center" wrapText="1"/>
    </xf>
    <xf numFmtId="0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0" fontId="6" fillId="0" borderId="108" xfId="0" applyNumberFormat="1" applyFont="1" applyFill="1" applyBorder="1" applyAlignment="1" applyProtection="1">
      <alignment horizontal="center" vertical="center"/>
      <protection/>
    </xf>
    <xf numFmtId="0" fontId="6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2" fontId="2" fillId="0" borderId="111" xfId="0" applyNumberFormat="1" applyFont="1" applyFill="1" applyBorder="1" applyAlignment="1" applyProtection="1">
      <alignment horizontal="center" vertical="center" wrapText="1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 wrapText="1"/>
    </xf>
    <xf numFmtId="0" fontId="2" fillId="25" borderId="72" xfId="0" applyFont="1" applyFill="1" applyBorder="1" applyAlignment="1">
      <alignment horizontal="center" vertical="center" wrapText="1"/>
    </xf>
    <xf numFmtId="0" fontId="2" fillId="25" borderId="78" xfId="0" applyFont="1" applyFill="1" applyBorder="1" applyAlignment="1">
      <alignment horizontal="center" vertical="center" wrapText="1"/>
    </xf>
    <xf numFmtId="0" fontId="2" fillId="25" borderId="71" xfId="0" applyFont="1" applyFill="1" applyBorder="1" applyAlignment="1">
      <alignment horizontal="center" vertical="center" wrapText="1"/>
    </xf>
    <xf numFmtId="0" fontId="2" fillId="25" borderId="73" xfId="0" applyFont="1" applyFill="1" applyBorder="1" applyAlignment="1">
      <alignment horizontal="center" vertical="center" wrapText="1"/>
    </xf>
    <xf numFmtId="0" fontId="2" fillId="25" borderId="0" xfId="0" applyNumberFormat="1" applyFont="1" applyFill="1" applyBorder="1" applyAlignment="1" applyProtection="1">
      <alignment horizontal="center" vertical="center"/>
      <protection/>
    </xf>
    <xf numFmtId="0" fontId="2" fillId="25" borderId="116" xfId="0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Border="1" applyAlignment="1">
      <alignment horizontal="center" vertical="center" wrapText="1"/>
      <protection/>
    </xf>
    <xf numFmtId="0" fontId="16" fillId="0" borderId="74" xfId="55" applyFont="1" applyBorder="1" applyAlignment="1">
      <alignment horizontal="center" vertical="center" wrapText="1"/>
      <protection/>
    </xf>
    <xf numFmtId="0" fontId="16" fillId="0" borderId="117" xfId="55" applyFont="1" applyBorder="1" applyAlignment="1">
      <alignment horizontal="center" vertical="center" wrapText="1"/>
      <protection/>
    </xf>
    <xf numFmtId="0" fontId="16" fillId="0" borderId="56" xfId="55" applyFont="1" applyBorder="1" applyAlignment="1">
      <alignment horizontal="center" vertical="center" wrapText="1"/>
      <protection/>
    </xf>
    <xf numFmtId="0" fontId="16" fillId="0" borderId="118" xfId="55" applyFont="1" applyBorder="1" applyAlignment="1">
      <alignment horizontal="center" vertical="center" wrapText="1"/>
      <protection/>
    </xf>
    <xf numFmtId="0" fontId="0" fillId="0" borderId="40" xfId="55" applyBorder="1" applyAlignment="1">
      <alignment horizontal="center" wrapText="1"/>
      <protection/>
    </xf>
    <xf numFmtId="0" fontId="20" fillId="0" borderId="115" xfId="55" applyNumberFormat="1" applyFont="1" applyBorder="1" applyAlignment="1">
      <alignment horizontal="center" vertical="center" wrapText="1"/>
      <protection/>
    </xf>
    <xf numFmtId="0" fontId="20" fillId="0" borderId="14" xfId="55" applyNumberFormat="1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horizontal="center" vertical="center" wrapText="1"/>
      <protection/>
    </xf>
    <xf numFmtId="0" fontId="20" fillId="0" borderId="40" xfId="55" applyFont="1" applyBorder="1" applyAlignment="1">
      <alignment horizontal="center" vertical="center" wrapText="1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13" fillId="0" borderId="40" xfId="55" applyFont="1" applyBorder="1" applyAlignment="1">
      <alignment horizontal="center" wrapText="1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left" vertical="center" wrapText="1"/>
      <protection/>
    </xf>
    <xf numFmtId="49" fontId="11" fillId="0" borderId="40" xfId="53" applyNumberFormat="1" applyFont="1" applyBorder="1" applyAlignment="1" applyProtection="1">
      <alignment horizontal="left" vertical="center" wrapText="1"/>
      <protection locked="0"/>
    </xf>
    <xf numFmtId="0" fontId="20" fillId="0" borderId="40" xfId="55" applyFont="1" applyBorder="1" applyAlignment="1">
      <alignment horizontal="left" vertical="center" wrapText="1"/>
      <protection/>
    </xf>
    <xf numFmtId="0" fontId="0" fillId="0" borderId="40" xfId="55" applyBorder="1" applyAlignment="1">
      <alignment vertical="center" wrapText="1"/>
      <protection/>
    </xf>
    <xf numFmtId="49" fontId="11" fillId="0" borderId="40" xfId="53" applyNumberFormat="1" applyFont="1" applyBorder="1" applyAlignment="1">
      <alignment horizontal="left" vertical="center" wrapText="1"/>
      <protection/>
    </xf>
    <xf numFmtId="49" fontId="11" fillId="0" borderId="119" xfId="55" applyNumberFormat="1" applyFont="1" applyBorder="1" applyAlignment="1">
      <alignment horizontal="center" vertical="center" wrapText="1"/>
      <protection/>
    </xf>
    <xf numFmtId="0" fontId="20" fillId="0" borderId="115" xfId="55" applyFont="1" applyBorder="1" applyAlignment="1">
      <alignment horizontal="center" vertical="center" wrapText="1"/>
      <protection/>
    </xf>
    <xf numFmtId="0" fontId="20" fillId="0" borderId="120" xfId="55" applyFont="1" applyBorder="1" applyAlignment="1">
      <alignment horizontal="center" vertical="center" wrapText="1"/>
      <protection/>
    </xf>
    <xf numFmtId="0" fontId="11" fillId="0" borderId="119" xfId="55" applyNumberFormat="1" applyFont="1" applyBorder="1" applyAlignment="1">
      <alignment horizontal="center" vertical="center" wrapText="1"/>
      <protection/>
    </xf>
    <xf numFmtId="0" fontId="11" fillId="0" borderId="119" xfId="55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1" fillId="0" borderId="68" xfId="55" applyFont="1" applyBorder="1" applyAlignment="1">
      <alignment vertical="center" wrapText="1"/>
      <protection/>
    </xf>
    <xf numFmtId="0" fontId="11" fillId="0" borderId="70" xfId="55" applyFont="1" applyBorder="1" applyAlignment="1">
      <alignment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20" fillId="0" borderId="40" xfId="55" applyFont="1" applyBorder="1" applyAlignment="1">
      <alignment wrapText="1"/>
      <protection/>
    </xf>
    <xf numFmtId="0" fontId="11" fillId="0" borderId="121" xfId="55" applyFont="1" applyBorder="1" applyAlignment="1">
      <alignment horizontal="center" vertical="center" wrapText="1"/>
      <protection/>
    </xf>
    <xf numFmtId="0" fontId="20" fillId="0" borderId="122" xfId="55" applyFont="1" applyBorder="1" applyAlignment="1">
      <alignment horizontal="center" vertical="center" wrapText="1"/>
      <protection/>
    </xf>
    <xf numFmtId="0" fontId="20" fillId="0" borderId="123" xfId="55" applyFont="1" applyBorder="1" applyAlignment="1">
      <alignment horizontal="center" vertical="center" wrapText="1"/>
      <protection/>
    </xf>
    <xf numFmtId="0" fontId="11" fillId="0" borderId="56" xfId="55" applyFont="1" applyBorder="1" applyAlignment="1">
      <alignment horizontal="center" vertical="center" wrapText="1"/>
      <protection/>
    </xf>
    <xf numFmtId="0" fontId="0" fillId="0" borderId="118" xfId="55" applyBorder="1" applyAlignment="1">
      <alignment horizontal="center" vertical="center" wrapText="1"/>
      <protection/>
    </xf>
    <xf numFmtId="0" fontId="0" fillId="0" borderId="74" xfId="55" applyBorder="1" applyAlignment="1">
      <alignment horizontal="center" vertical="center" wrapText="1"/>
      <protection/>
    </xf>
    <xf numFmtId="0" fontId="0" fillId="0" borderId="117" xfId="55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 wrapText="1"/>
      <protection/>
    </xf>
    <xf numFmtId="0" fontId="0" fillId="0" borderId="124" xfId="55" applyBorder="1" applyAlignment="1">
      <alignment horizontal="center" vertical="center" wrapText="1"/>
      <protection/>
    </xf>
    <xf numFmtId="0" fontId="0" fillId="0" borderId="125" xfId="54" applyBorder="1" applyAlignment="1">
      <alignment vertical="center" wrapText="1"/>
      <protection/>
    </xf>
    <xf numFmtId="0" fontId="0" fillId="0" borderId="126" xfId="54" applyBorder="1" applyAlignment="1">
      <alignment vertical="center" wrapText="1"/>
      <protection/>
    </xf>
    <xf numFmtId="0" fontId="0" fillId="0" borderId="127" xfId="54" applyBorder="1" applyAlignment="1">
      <alignment vertical="center" wrapText="1"/>
      <protection/>
    </xf>
    <xf numFmtId="0" fontId="11" fillId="0" borderId="56" xfId="53" applyFont="1" applyBorder="1" applyAlignment="1">
      <alignment horizontal="center" vertical="center" wrapText="1"/>
      <protection/>
    </xf>
    <xf numFmtId="0" fontId="0" fillId="0" borderId="125" xfId="54" applyBorder="1" applyAlignment="1">
      <alignment horizontal="center" vertical="center" wrapText="1"/>
      <protection/>
    </xf>
    <xf numFmtId="0" fontId="0" fillId="0" borderId="126" xfId="54" applyBorder="1" applyAlignment="1">
      <alignment horizontal="center" vertical="center" wrapText="1"/>
      <protection/>
    </xf>
    <xf numFmtId="0" fontId="0" fillId="0" borderId="127" xfId="54" applyBorder="1" applyAlignment="1">
      <alignment horizontal="center" vertical="center" wrapText="1"/>
      <protection/>
    </xf>
    <xf numFmtId="0" fontId="11" fillId="0" borderId="40" xfId="55" applyFont="1" applyBorder="1" applyAlignment="1">
      <alignment horizontal="center" vertical="center" wrapText="1"/>
      <protection/>
    </xf>
    <xf numFmtId="0" fontId="16" fillId="0" borderId="124" xfId="55" applyFont="1" applyBorder="1" applyAlignment="1">
      <alignment horizontal="center" vertical="center" wrapText="1"/>
      <protection/>
    </xf>
    <xf numFmtId="0" fontId="16" fillId="0" borderId="125" xfId="55" applyFont="1" applyBorder="1" applyAlignment="1">
      <alignment horizontal="center" vertical="center" wrapText="1"/>
      <protection/>
    </xf>
    <xf numFmtId="0" fontId="16" fillId="0" borderId="126" xfId="55" applyFont="1" applyBorder="1" applyAlignment="1">
      <alignment horizontal="center" vertical="center" wrapText="1"/>
      <protection/>
    </xf>
    <xf numFmtId="0" fontId="16" fillId="0" borderId="127" xfId="55" applyFont="1" applyBorder="1" applyAlignment="1">
      <alignment horizontal="center" vertical="center" wrapText="1"/>
      <protection/>
    </xf>
    <xf numFmtId="0" fontId="16" fillId="0" borderId="0" xfId="55" applyFont="1" applyBorder="1" applyAlignment="1">
      <alignment horizontal="center" wrapText="1"/>
      <protection/>
    </xf>
    <xf numFmtId="0" fontId="20" fillId="0" borderId="0" xfId="55" applyFont="1" applyAlignment="1">
      <alignment wrapText="1"/>
      <protection/>
    </xf>
    <xf numFmtId="0" fontId="2" fillId="0" borderId="119" xfId="55" applyFont="1" applyBorder="1" applyAlignment="1">
      <alignment horizontal="center" vertical="center" wrapText="1"/>
      <protection/>
    </xf>
    <xf numFmtId="0" fontId="10" fillId="0" borderId="115" xfId="55" applyFont="1" applyBorder="1" applyAlignment="1">
      <alignment horizontal="center" vertical="center" wrapText="1"/>
      <protection/>
    </xf>
    <xf numFmtId="0" fontId="10" fillId="0" borderId="12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/>
      <protection/>
    </xf>
    <xf numFmtId="0" fontId="2" fillId="0" borderId="40" xfId="55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center" vertical="center" textRotation="90"/>
      <protection/>
    </xf>
    <xf numFmtId="0" fontId="3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0" fontId="27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left" vertical="top" wrapText="1"/>
      <protection/>
    </xf>
    <xf numFmtId="0" fontId="29" fillId="0" borderId="0" xfId="55" applyFont="1" applyAlignment="1">
      <alignment vertical="top" wrapText="1"/>
      <protection/>
    </xf>
    <xf numFmtId="0" fontId="17" fillId="0" borderId="0" xfId="55" applyFont="1" applyBorder="1" applyAlignment="1">
      <alignment horizontal="left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5" fillId="0" borderId="0" xfId="55" applyFont="1" applyBorder="1" applyAlignment="1">
      <alignment horizontal="left" wrapText="1"/>
      <protection/>
    </xf>
    <xf numFmtId="0" fontId="29" fillId="0" borderId="0" xfId="55" applyFont="1" applyAlignment="1">
      <alignment horizontal="left" wrapText="1"/>
      <protection/>
    </xf>
    <xf numFmtId="0" fontId="29" fillId="0" borderId="0" xfId="55" applyFont="1" applyAlignment="1">
      <alignment wrapText="1"/>
      <protection/>
    </xf>
    <xf numFmtId="0" fontId="16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left"/>
      <protection/>
    </xf>
    <xf numFmtId="0" fontId="25" fillId="0" borderId="0" xfId="55" applyFont="1" applyAlignment="1">
      <alignment horizontal="left" wrapText="1"/>
      <protection/>
    </xf>
    <xf numFmtId="0" fontId="25" fillId="0" borderId="0" xfId="55" applyFont="1" applyAlignment="1">
      <alignment vertical="top" wrapText="1"/>
      <protection/>
    </xf>
    <xf numFmtId="0" fontId="0" fillId="0" borderId="0" xfId="55" applyAlignment="1">
      <alignment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11" fillId="0" borderId="128" xfId="55" applyFont="1" applyBorder="1" applyAlignment="1">
      <alignment horizontal="center" vertical="center" wrapText="1"/>
      <protection/>
    </xf>
    <xf numFmtId="0" fontId="33" fillId="0" borderId="56" xfId="53" applyFont="1" applyBorder="1" applyAlignment="1">
      <alignment horizontal="center" vertical="center" wrapText="1"/>
      <protection/>
    </xf>
    <xf numFmtId="0" fontId="20" fillId="0" borderId="74" xfId="55" applyFont="1" applyBorder="1" applyAlignment="1">
      <alignment horizontal="center" vertical="center" wrapText="1"/>
      <protection/>
    </xf>
    <xf numFmtId="0" fontId="20" fillId="0" borderId="117" xfId="55" applyFont="1" applyBorder="1" applyAlignment="1">
      <alignment horizontal="center" vertical="center" wrapText="1"/>
      <protection/>
    </xf>
    <xf numFmtId="0" fontId="20" fillId="0" borderId="124" xfId="55" applyFont="1" applyBorder="1" applyAlignment="1">
      <alignment horizontal="center" vertical="center" wrapText="1"/>
      <protection/>
    </xf>
    <xf numFmtId="0" fontId="20" fillId="0" borderId="125" xfId="55" applyFont="1" applyBorder="1" applyAlignment="1">
      <alignment horizontal="center" vertical="center" wrapText="1"/>
      <protection/>
    </xf>
    <xf numFmtId="0" fontId="20" fillId="0" borderId="127" xfId="55" applyFont="1" applyBorder="1" applyAlignment="1">
      <alignment horizontal="center" vertical="center" wrapText="1"/>
      <protection/>
    </xf>
    <xf numFmtId="0" fontId="16" fillId="0" borderId="56" xfId="53" applyFont="1" applyBorder="1" applyAlignment="1">
      <alignment horizontal="center" vertical="center" wrapText="1"/>
      <protection/>
    </xf>
    <xf numFmtId="0" fontId="20" fillId="0" borderId="118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126" xfId="55" applyFont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0" fillId="0" borderId="125" xfId="55" applyBorder="1" applyAlignment="1">
      <alignment horizontal="center" vertical="center" wrapText="1"/>
      <protection/>
    </xf>
    <xf numFmtId="0" fontId="0" fillId="0" borderId="126" xfId="55" applyBorder="1" applyAlignment="1">
      <alignment horizontal="center" vertical="center" wrapText="1"/>
      <protection/>
    </xf>
    <xf numFmtId="0" fontId="0" fillId="0" borderId="127" xfId="55" applyBorder="1" applyAlignment="1">
      <alignment horizontal="center" vertical="center" wrapText="1"/>
      <protection/>
    </xf>
    <xf numFmtId="49" fontId="16" fillId="0" borderId="56" xfId="53" applyNumberFormat="1" applyFont="1" applyBorder="1" applyAlignment="1">
      <alignment horizontal="center" vertical="center" wrapText="1"/>
      <protection/>
    </xf>
    <xf numFmtId="49" fontId="16" fillId="0" borderId="118" xfId="53" applyNumberFormat="1" applyFont="1" applyBorder="1" applyAlignment="1">
      <alignment horizontal="center" vertical="center" wrapText="1"/>
      <protection/>
    </xf>
    <xf numFmtId="49" fontId="16" fillId="0" borderId="74" xfId="53" applyNumberFormat="1" applyFont="1" applyBorder="1" applyAlignment="1">
      <alignment horizontal="center" vertical="center" wrapText="1"/>
      <protection/>
    </xf>
    <xf numFmtId="49" fontId="16" fillId="0" borderId="117" xfId="53" applyNumberFormat="1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center" vertical="center" wrapText="1"/>
      <protection/>
    </xf>
    <xf numFmtId="49" fontId="16" fillId="0" borderId="124" xfId="53" applyNumberFormat="1" applyFont="1" applyBorder="1" applyAlignment="1">
      <alignment horizontal="center" vertical="center" wrapText="1"/>
      <protection/>
    </xf>
    <xf numFmtId="49" fontId="16" fillId="0" borderId="125" xfId="53" applyNumberFormat="1" applyFont="1" applyBorder="1" applyAlignment="1">
      <alignment horizontal="center" vertical="center" wrapText="1"/>
      <protection/>
    </xf>
    <xf numFmtId="49" fontId="16" fillId="0" borderId="126" xfId="53" applyNumberFormat="1" applyFont="1" applyBorder="1" applyAlignment="1">
      <alignment horizontal="center" vertical="center" wrapText="1"/>
      <protection/>
    </xf>
    <xf numFmtId="49" fontId="16" fillId="0" borderId="127" xfId="53" applyNumberFormat="1" applyFont="1" applyBorder="1" applyAlignment="1">
      <alignment horizontal="center" vertical="center" wrapText="1"/>
      <protection/>
    </xf>
    <xf numFmtId="0" fontId="20" fillId="0" borderId="129" xfId="55" applyFont="1" applyBorder="1" applyAlignment="1">
      <alignment horizontal="center" vertical="center" wrapText="1"/>
      <protection/>
    </xf>
    <xf numFmtId="0" fontId="20" fillId="0" borderId="118" xfId="55" applyFont="1" applyBorder="1" applyAlignment="1">
      <alignment wrapText="1"/>
      <protection/>
    </xf>
    <xf numFmtId="0" fontId="20" fillId="0" borderId="74" xfId="55" applyFont="1" applyBorder="1" applyAlignment="1">
      <alignment wrapText="1"/>
      <protection/>
    </xf>
    <xf numFmtId="0" fontId="20" fillId="0" borderId="117" xfId="55" applyFont="1" applyBorder="1" applyAlignment="1">
      <alignment wrapText="1"/>
      <protection/>
    </xf>
    <xf numFmtId="0" fontId="20" fillId="0" borderId="124" xfId="55" applyFont="1" applyBorder="1" applyAlignment="1">
      <alignment wrapText="1"/>
      <protection/>
    </xf>
    <xf numFmtId="0" fontId="20" fillId="0" borderId="125" xfId="55" applyFont="1" applyBorder="1" applyAlignment="1">
      <alignment wrapText="1"/>
      <protection/>
    </xf>
    <xf numFmtId="0" fontId="20" fillId="0" borderId="126" xfId="55" applyFont="1" applyBorder="1" applyAlignment="1">
      <alignment wrapText="1"/>
      <protection/>
    </xf>
    <xf numFmtId="0" fontId="20" fillId="0" borderId="127" xfId="55" applyFont="1" applyBorder="1" applyAlignment="1">
      <alignment wrapText="1"/>
      <protection/>
    </xf>
    <xf numFmtId="0" fontId="16" fillId="0" borderId="118" xfId="53" applyFont="1" applyBorder="1" applyAlignment="1">
      <alignment horizontal="center" vertical="center" wrapText="1"/>
      <protection/>
    </xf>
    <xf numFmtId="0" fontId="16" fillId="0" borderId="74" xfId="53" applyFont="1" applyBorder="1" applyAlignment="1">
      <alignment horizontal="center" vertical="center" wrapText="1"/>
      <protection/>
    </xf>
    <xf numFmtId="0" fontId="16" fillId="0" borderId="117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124" xfId="53" applyFont="1" applyBorder="1" applyAlignment="1">
      <alignment horizontal="center" vertical="center" wrapText="1"/>
      <protection/>
    </xf>
    <xf numFmtId="0" fontId="16" fillId="0" borderId="125" xfId="53" applyFont="1" applyBorder="1" applyAlignment="1">
      <alignment horizontal="center" vertical="center" wrapText="1"/>
      <protection/>
    </xf>
    <xf numFmtId="0" fontId="16" fillId="0" borderId="126" xfId="53" applyFont="1" applyBorder="1" applyAlignment="1">
      <alignment horizontal="center" vertical="center" wrapText="1"/>
      <protection/>
    </xf>
    <xf numFmtId="0" fontId="16" fillId="0" borderId="127" xfId="53" applyFont="1" applyBorder="1" applyAlignment="1">
      <alignment horizontal="center" vertical="center" wrapText="1"/>
      <protection/>
    </xf>
    <xf numFmtId="0" fontId="2" fillId="0" borderId="121" xfId="55" applyFont="1" applyBorder="1" applyAlignment="1">
      <alignment horizontal="center" vertical="center" wrapText="1"/>
      <protection/>
    </xf>
    <xf numFmtId="0" fontId="10" fillId="0" borderId="122" xfId="55" applyFont="1" applyBorder="1" applyAlignment="1">
      <alignment horizontal="center" vertical="center" wrapText="1"/>
      <protection/>
    </xf>
    <xf numFmtId="0" fontId="10" fillId="0" borderId="123" xfId="55" applyFont="1" applyBorder="1" applyAlignment="1">
      <alignment horizontal="center" vertical="center" wrapText="1"/>
      <protection/>
    </xf>
    <xf numFmtId="0" fontId="11" fillId="0" borderId="118" xfId="53" applyFont="1" applyBorder="1" applyAlignment="1">
      <alignment horizontal="center" vertical="center" wrapText="1"/>
      <protection/>
    </xf>
    <xf numFmtId="0" fontId="20" fillId="0" borderId="0" xfId="55" applyFont="1" applyBorder="1" applyAlignment="1">
      <alignment wrapText="1"/>
      <protection/>
    </xf>
    <xf numFmtId="0" fontId="0" fillId="0" borderId="117" xfId="55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0" fillId="0" borderId="124" xfId="55" applyBorder="1" applyAlignment="1">
      <alignment wrapText="1"/>
      <protection/>
    </xf>
    <xf numFmtId="0" fontId="0" fillId="0" borderId="125" xfId="54" applyBorder="1" applyAlignment="1">
      <alignment wrapText="1"/>
      <protection/>
    </xf>
    <xf numFmtId="0" fontId="0" fillId="0" borderId="126" xfId="54" applyBorder="1" applyAlignment="1">
      <alignment wrapText="1"/>
      <protection/>
    </xf>
    <xf numFmtId="0" fontId="0" fillId="0" borderId="127" xfId="54" applyBorder="1" applyAlignment="1">
      <alignment wrapText="1"/>
      <protection/>
    </xf>
    <xf numFmtId="0" fontId="11" fillId="0" borderId="50" xfId="53" applyFont="1" applyBorder="1" applyAlignment="1">
      <alignment horizontal="center" vertical="center" wrapText="1"/>
      <protection/>
    </xf>
    <xf numFmtId="0" fontId="4" fillId="0" borderId="126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19" fillId="0" borderId="118" xfId="0" applyFont="1" applyBorder="1" applyAlignment="1">
      <alignment wrapText="1"/>
    </xf>
    <xf numFmtId="0" fontId="3" fillId="0" borderId="50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50" xfId="0" applyFont="1" applyBorder="1" applyAlignment="1">
      <alignment wrapText="1"/>
    </xf>
    <xf numFmtId="0" fontId="3" fillId="0" borderId="7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0" fontId="4" fillId="0" borderId="70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3" fillId="0" borderId="116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30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13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3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49" fontId="8" fillId="0" borderId="96" xfId="0" applyNumberFormat="1" applyFont="1" applyFill="1" applyBorder="1" applyAlignment="1" applyProtection="1">
      <alignment horizontal="center" vertical="center"/>
      <protection/>
    </xf>
    <xf numFmtId="49" fontId="8" fillId="0" borderId="13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34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111" xfId="0" applyNumberFormat="1" applyFont="1" applyFill="1" applyBorder="1" applyAlignment="1" applyProtection="1">
      <alignment horizontal="center" vertical="center"/>
      <protection/>
    </xf>
    <xf numFmtId="0" fontId="9" fillId="0" borderId="1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6" xfId="0" applyFont="1" applyFill="1" applyBorder="1" applyAlignment="1">
      <alignment horizontal="center" vertical="center" wrapText="1"/>
    </xf>
    <xf numFmtId="49" fontId="6" fillId="0" borderId="137" xfId="0" applyNumberFormat="1" applyFont="1" applyFill="1" applyBorder="1" applyAlignment="1" applyProtection="1">
      <alignment horizontal="center" vertical="center"/>
      <protection/>
    </xf>
    <xf numFmtId="49" fontId="6" fillId="0" borderId="138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132" xfId="0" applyFont="1" applyFill="1" applyBorder="1" applyAlignment="1">
      <alignment horizontal="center" vertical="top" wrapText="1"/>
    </xf>
    <xf numFmtId="0" fontId="5" fillId="0" borderId="139" xfId="0" applyNumberFormat="1" applyFont="1" applyFill="1" applyBorder="1" applyAlignment="1" applyProtection="1">
      <alignment horizontal="center" vertical="center" wrapText="1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 wrapText="1"/>
    </xf>
    <xf numFmtId="172" fontId="2" fillId="0" borderId="114" xfId="0" applyNumberFormat="1" applyFont="1" applyFill="1" applyBorder="1" applyAlignment="1" applyProtection="1">
      <alignment horizontal="center" vertical="center"/>
      <protection/>
    </xf>
    <xf numFmtId="172" fontId="2" fillId="0" borderId="115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2" fontId="2" fillId="0" borderId="141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45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4" fillId="0" borderId="96" xfId="0" applyNumberFormat="1" applyFont="1" applyFill="1" applyBorder="1" applyAlignment="1" applyProtection="1">
      <alignment horizontal="center" vertical="center"/>
      <protection/>
    </xf>
    <xf numFmtId="172" fontId="4" fillId="0" borderId="133" xfId="0" applyNumberFormat="1" applyFont="1" applyFill="1" applyBorder="1" applyAlignment="1" applyProtection="1">
      <alignment horizontal="center" vertical="center"/>
      <protection/>
    </xf>
    <xf numFmtId="172" fontId="4" fillId="0" borderId="134" xfId="0" applyNumberFormat="1" applyFont="1" applyFill="1" applyBorder="1" applyAlignment="1" applyProtection="1">
      <alignment horizontal="center" vertical="center"/>
      <protection/>
    </xf>
    <xf numFmtId="172" fontId="2" fillId="0" borderId="142" xfId="0" applyNumberFormat="1" applyFont="1" applyFill="1" applyBorder="1" applyAlignment="1" applyProtection="1">
      <alignment horizontal="center" vertical="center"/>
      <protection/>
    </xf>
    <xf numFmtId="172" fontId="2" fillId="0" borderId="116" xfId="0" applyNumberFormat="1" applyFont="1" applyFill="1" applyBorder="1" applyAlignment="1" applyProtection="1">
      <alignment horizontal="center" vertical="center"/>
      <protection/>
    </xf>
    <xf numFmtId="172" fontId="2" fillId="0" borderId="19" xfId="0" applyNumberFormat="1" applyFont="1" applyFill="1" applyBorder="1" applyAlignment="1" applyProtection="1">
      <alignment horizontal="center" vertical="center"/>
      <protection/>
    </xf>
    <xf numFmtId="172" fontId="2" fillId="0" borderId="143" xfId="0" applyNumberFormat="1" applyFont="1" applyFill="1" applyBorder="1" applyAlignment="1" applyProtection="1">
      <alignment horizontal="center" vertical="center"/>
      <protection/>
    </xf>
    <xf numFmtId="172" fontId="2" fillId="0" borderId="130" xfId="0" applyNumberFormat="1" applyFont="1" applyFill="1" applyBorder="1" applyAlignment="1" applyProtection="1">
      <alignment horizontal="center" vertical="center"/>
      <protection/>
    </xf>
    <xf numFmtId="172" fontId="2" fillId="0" borderId="34" xfId="0" applyNumberFormat="1" applyFont="1" applyFill="1" applyBorder="1" applyAlignment="1" applyProtection="1">
      <alignment horizontal="center" vertical="center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32" xfId="0" applyNumberFormat="1" applyFont="1" applyFill="1" applyBorder="1" applyAlignment="1" applyProtection="1">
      <alignment horizontal="center" vertical="center"/>
      <protection/>
    </xf>
    <xf numFmtId="172" fontId="2" fillId="0" borderId="144" xfId="0" applyNumberFormat="1" applyFont="1" applyFill="1" applyBorder="1" applyAlignment="1" applyProtection="1">
      <alignment horizontal="center" vertical="center"/>
      <protection/>
    </xf>
    <xf numFmtId="172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textRotation="90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72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172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2" fontId="2" fillId="0" borderId="145" xfId="0" applyNumberFormat="1" applyFont="1" applyFill="1" applyBorder="1" applyAlignment="1" applyProtection="1">
      <alignment horizontal="center" vertical="center" wrapText="1"/>
      <protection/>
    </xf>
    <xf numFmtId="172" fontId="2" fillId="0" borderId="27" xfId="0" applyNumberFormat="1" applyFont="1" applyFill="1" applyBorder="1" applyAlignment="1" applyProtection="1">
      <alignment horizontal="center" vertical="center" wrapText="1"/>
      <protection/>
    </xf>
    <xf numFmtId="172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0" xfId="0" applyNumberFormat="1" applyFont="1" applyFill="1" applyBorder="1" applyAlignment="1" applyProtection="1">
      <alignment horizontal="center" vertical="center"/>
      <protection/>
    </xf>
    <xf numFmtId="0" fontId="8" fillId="0" borderId="13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46" xfId="0" applyNumberFormat="1" applyFont="1" applyFill="1" applyBorder="1" applyAlignment="1" applyProtection="1">
      <alignment horizontal="center" vertical="center"/>
      <protection/>
    </xf>
    <xf numFmtId="0" fontId="0" fillId="0" borderId="1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2" fontId="2" fillId="0" borderId="147" xfId="0" applyNumberFormat="1" applyFont="1" applyFill="1" applyBorder="1" applyAlignment="1" applyProtection="1">
      <alignment horizontal="center" vertical="center" wrapText="1"/>
      <protection/>
    </xf>
    <xf numFmtId="172" fontId="2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48" xfId="0" applyFont="1" applyFill="1" applyBorder="1" applyAlignment="1">
      <alignment horizontal="center" vertical="center" wrapText="1"/>
    </xf>
    <xf numFmtId="173" fontId="8" fillId="0" borderId="111" xfId="0" applyNumberFormat="1" applyFont="1" applyFill="1" applyBorder="1" applyAlignment="1" applyProtection="1">
      <alignment horizontal="center" vertical="center"/>
      <protection/>
    </xf>
    <xf numFmtId="173" fontId="8" fillId="0" borderId="137" xfId="0" applyNumberFormat="1" applyFont="1" applyFill="1" applyBorder="1" applyAlignment="1" applyProtection="1">
      <alignment horizontal="center" vertical="center"/>
      <protection/>
    </xf>
    <xf numFmtId="173" fontId="8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172" fontId="6" fillId="0" borderId="111" xfId="0" applyNumberFormat="1" applyFont="1" applyFill="1" applyBorder="1" applyAlignment="1" applyProtection="1">
      <alignment horizontal="center" vertical="center"/>
      <protection/>
    </xf>
    <xf numFmtId="172" fontId="6" fillId="0" borderId="137" xfId="0" applyNumberFormat="1" applyFont="1" applyFill="1" applyBorder="1" applyAlignment="1" applyProtection="1">
      <alignment horizontal="center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49" fontId="6" fillId="0" borderId="38" xfId="0" applyNumberFormat="1" applyFont="1" applyFill="1" applyBorder="1" applyAlignment="1" applyProtection="1">
      <alignment horizontal="right" vertical="center"/>
      <protection/>
    </xf>
    <xf numFmtId="49" fontId="6" fillId="0" borderId="1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15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>
      <alignment horizontal="right" vertical="center"/>
    </xf>
    <xf numFmtId="0" fontId="6" fillId="0" borderId="130" xfId="0" applyFont="1" applyBorder="1" applyAlignment="1">
      <alignment horizontal="right" vertical="center"/>
    </xf>
    <xf numFmtId="49" fontId="8" fillId="0" borderId="111" xfId="0" applyNumberFormat="1" applyFont="1" applyFill="1" applyBorder="1" applyAlignment="1" applyProtection="1">
      <alignment horizontal="center" vertical="center" wrapText="1"/>
      <protection/>
    </xf>
    <xf numFmtId="49" fontId="8" fillId="0" borderId="137" xfId="0" applyNumberFormat="1" applyFont="1" applyFill="1" applyBorder="1" applyAlignment="1" applyProtection="1">
      <alignment horizontal="center" vertical="center" wrapText="1"/>
      <protection/>
    </xf>
    <xf numFmtId="49" fontId="8" fillId="0" borderId="133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149" xfId="0" applyNumberFormat="1" applyFont="1" applyFill="1" applyBorder="1" applyAlignment="1" applyProtection="1">
      <alignment horizontal="center" vertical="center"/>
      <protection/>
    </xf>
    <xf numFmtId="49" fontId="8" fillId="0" borderId="150" xfId="0" applyNumberFormat="1" applyFont="1" applyFill="1" applyBorder="1" applyAlignment="1" applyProtection="1">
      <alignment horizontal="center" vertical="center"/>
      <protection/>
    </xf>
    <xf numFmtId="49" fontId="8" fillId="0" borderId="151" xfId="0" applyNumberFormat="1" applyFont="1" applyFill="1" applyBorder="1" applyAlignment="1" applyProtection="1">
      <alignment horizontal="center" vertical="center"/>
      <protection/>
    </xf>
    <xf numFmtId="0" fontId="6" fillId="0" borderId="126" xfId="0" applyFont="1" applyBorder="1" applyAlignment="1" applyProtection="1">
      <alignment horizontal="right" vertical="center"/>
      <protection/>
    </xf>
    <xf numFmtId="0" fontId="0" fillId="0" borderId="126" xfId="0" applyBorder="1" applyAlignment="1">
      <alignment horizontal="right" vertical="center"/>
    </xf>
    <xf numFmtId="49" fontId="2" fillId="0" borderId="152" xfId="0" applyNumberFormat="1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vertical="center" wrapText="1"/>
    </xf>
    <xf numFmtId="49" fontId="8" fillId="0" borderId="138" xfId="0" applyNumberFormat="1" applyFont="1" applyFill="1" applyBorder="1" applyAlignment="1" applyProtection="1">
      <alignment horizontal="center" vertical="center" wrapText="1"/>
      <protection/>
    </xf>
    <xf numFmtId="172" fontId="6" fillId="0" borderId="153" xfId="0" applyNumberFormat="1" applyFont="1" applyFill="1" applyBorder="1" applyAlignment="1" applyProtection="1">
      <alignment horizontal="center" vertical="center" wrapText="1"/>
      <protection/>
    </xf>
    <xf numFmtId="172" fontId="6" fillId="0" borderId="154" xfId="0" applyNumberFormat="1" applyFont="1" applyFill="1" applyBorder="1" applyAlignment="1" applyProtection="1">
      <alignment horizontal="center" vertical="center" wrapText="1"/>
      <protection/>
    </xf>
    <xf numFmtId="172" fontId="6" fillId="0" borderId="155" xfId="0" applyNumberFormat="1" applyFont="1" applyFill="1" applyBorder="1" applyAlignment="1" applyProtection="1">
      <alignment horizontal="center" vertical="center" wrapText="1"/>
      <protection/>
    </xf>
    <xf numFmtId="174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56" xfId="0" applyNumberFormat="1" applyFont="1" applyFill="1" applyBorder="1" applyAlignment="1" applyProtection="1">
      <alignment horizontal="center" vertical="center" wrapText="1"/>
      <protection/>
    </xf>
    <xf numFmtId="0" fontId="0" fillId="0" borderId="156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38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Т_т_ТМ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AI34" sqref="AI34:AK35"/>
    </sheetView>
  </sheetViews>
  <sheetFormatPr defaultColWidth="3.25390625" defaultRowHeight="12.75"/>
  <cols>
    <col min="1" max="1" width="3.25390625" style="240" customWidth="1"/>
    <col min="2" max="2" width="5.00390625" style="240" customWidth="1"/>
    <col min="3" max="3" width="5.125" style="240" customWidth="1"/>
    <col min="4" max="4" width="5.25390625" style="240" customWidth="1"/>
    <col min="5" max="6" width="4.25390625" style="240" customWidth="1"/>
    <col min="7" max="7" width="4.375" style="240" customWidth="1"/>
    <col min="8" max="8" width="4.625" style="240" customWidth="1"/>
    <col min="9" max="9" width="4.375" style="240" customWidth="1"/>
    <col min="10" max="10" width="3.75390625" style="240" customWidth="1"/>
    <col min="11" max="11" width="4.125" style="240" customWidth="1"/>
    <col min="12" max="13" width="4.75390625" style="240" customWidth="1"/>
    <col min="14" max="14" width="4.00390625" style="240" customWidth="1"/>
    <col min="15" max="16" width="5.75390625" style="240" customWidth="1"/>
    <col min="17" max="17" width="7.875" style="240" customWidth="1"/>
    <col min="18" max="19" width="4.00390625" style="240" customWidth="1"/>
    <col min="20" max="21" width="3.875" style="240" customWidth="1"/>
    <col min="22" max="22" width="4.25390625" style="240" customWidth="1"/>
    <col min="23" max="23" width="3.875" style="240" customWidth="1"/>
    <col min="24" max="24" width="4.625" style="240" customWidth="1"/>
    <col min="25" max="26" width="3.875" style="240" customWidth="1"/>
    <col min="27" max="27" width="5.00390625" style="240" customWidth="1"/>
    <col min="28" max="28" width="5.375" style="240" customWidth="1"/>
    <col min="29" max="29" width="6.00390625" style="240" customWidth="1"/>
    <col min="30" max="30" width="5.25390625" style="240" customWidth="1"/>
    <col min="31" max="31" width="5.625" style="240" customWidth="1"/>
    <col min="32" max="32" width="5.75390625" style="240" customWidth="1"/>
    <col min="33" max="33" width="5.625" style="240" customWidth="1"/>
    <col min="34" max="34" width="5.875" style="240" customWidth="1"/>
    <col min="35" max="35" width="6.125" style="240" customWidth="1"/>
    <col min="36" max="36" width="4.25390625" style="240" customWidth="1"/>
    <col min="37" max="37" width="6.625" style="240" customWidth="1"/>
    <col min="38" max="38" width="7.25390625" style="240" customWidth="1"/>
    <col min="39" max="39" width="6.75390625" style="240" customWidth="1"/>
    <col min="40" max="40" width="5.75390625" style="240" customWidth="1"/>
    <col min="41" max="41" width="5.00390625" style="240" customWidth="1"/>
    <col min="42" max="42" width="5.75390625" style="240" customWidth="1"/>
    <col min="43" max="43" width="5.125" style="240" customWidth="1"/>
    <col min="44" max="44" width="4.625" style="240" customWidth="1"/>
    <col min="45" max="45" width="5.125" style="240" customWidth="1"/>
    <col min="46" max="46" width="4.625" style="240" customWidth="1"/>
    <col min="47" max="48" width="4.875" style="240" customWidth="1"/>
    <col min="49" max="49" width="4.375" style="240" customWidth="1"/>
    <col min="50" max="50" width="4.875" style="240" customWidth="1"/>
    <col min="51" max="51" width="3.75390625" style="240" customWidth="1"/>
    <col min="52" max="53" width="4.25390625" style="240" customWidth="1"/>
    <col min="54" max="54" width="4.00390625" style="240" customWidth="1"/>
    <col min="55" max="16384" width="3.25390625" style="240" customWidth="1"/>
  </cols>
  <sheetData>
    <row r="1" ht="43.5" customHeight="1"/>
    <row r="2" spans="2:54" ht="30"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24" t="s">
        <v>85</v>
      </c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</row>
    <row r="3" spans="2:54" ht="20.25" customHeight="1">
      <c r="B3" s="519" t="s">
        <v>0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</row>
    <row r="4" spans="2:54" ht="30.75">
      <c r="B4" s="515" t="s">
        <v>1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6" t="s">
        <v>2</v>
      </c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</row>
    <row r="5" spans="2:54" ht="26.25" customHeight="1">
      <c r="B5" s="519" t="s">
        <v>196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525" t="s">
        <v>181</v>
      </c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</row>
    <row r="6" spans="2:54" s="244" customFormat="1" ht="23.25"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</row>
    <row r="7" spans="2:54" s="244" customFormat="1" ht="22.5" customHeight="1">
      <c r="B7" s="519" t="s">
        <v>182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</row>
    <row r="8" spans="2:54" s="244" customFormat="1" ht="27" customHeight="1"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7" t="s">
        <v>3</v>
      </c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20" t="s">
        <v>183</v>
      </c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</row>
    <row r="9" spans="17:54" s="244" customFormat="1" ht="27.75" customHeight="1">
      <c r="Q9" s="525" t="s">
        <v>197</v>
      </c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</row>
    <row r="10" spans="17:54" s="244" customFormat="1" ht="27.75" customHeight="1">
      <c r="Q10" s="525" t="s">
        <v>198</v>
      </c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243"/>
      <c r="AN10" s="243"/>
      <c r="AO10" s="531" t="s">
        <v>184</v>
      </c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</row>
    <row r="11" spans="17:54" s="244" customFormat="1" ht="27.75" customHeight="1">
      <c r="Q11" s="525" t="s">
        <v>199</v>
      </c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243"/>
      <c r="AM11" s="243"/>
      <c r="AN11" s="243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</row>
    <row r="12" spans="17:54" s="244" customFormat="1" ht="27.75" customHeight="1">
      <c r="Q12" s="530" t="s">
        <v>200</v>
      </c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246"/>
      <c r="AN12" s="246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</row>
    <row r="13" spans="17:54" s="244" customFormat="1" ht="28.5" customHeight="1">
      <c r="Q13" s="533" t="s">
        <v>201</v>
      </c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</row>
    <row r="14" spans="42:54" s="244" customFormat="1" ht="18.75"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</row>
    <row r="15" spans="42:54" s="244" customFormat="1" ht="18.75"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</row>
    <row r="16" spans="42:54" s="244" customFormat="1" ht="18.75"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</row>
    <row r="17" spans="2:54" s="244" customFormat="1" ht="22.5">
      <c r="B17" s="511" t="s">
        <v>78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</row>
    <row r="18" spans="2:54" s="244" customFormat="1" ht="18.75"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</row>
    <row r="19" spans="2:54" ht="18" customHeight="1">
      <c r="B19" s="513" t="s">
        <v>4</v>
      </c>
      <c r="C19" s="512" t="s">
        <v>16</v>
      </c>
      <c r="D19" s="512"/>
      <c r="E19" s="512"/>
      <c r="F19" s="512"/>
      <c r="G19" s="512" t="s">
        <v>5</v>
      </c>
      <c r="H19" s="512"/>
      <c r="I19" s="512"/>
      <c r="J19" s="512"/>
      <c r="K19" s="512" t="s">
        <v>6</v>
      </c>
      <c r="L19" s="512"/>
      <c r="M19" s="512"/>
      <c r="N19" s="512"/>
      <c r="O19" s="512" t="s">
        <v>7</v>
      </c>
      <c r="P19" s="512"/>
      <c r="Q19" s="512"/>
      <c r="R19" s="512"/>
      <c r="S19" s="512"/>
      <c r="T19" s="512" t="s">
        <v>8</v>
      </c>
      <c r="U19" s="512"/>
      <c r="V19" s="512"/>
      <c r="W19" s="512"/>
      <c r="X19" s="512" t="s">
        <v>9</v>
      </c>
      <c r="Y19" s="512"/>
      <c r="Z19" s="512"/>
      <c r="AA19" s="512"/>
      <c r="AB19" s="512"/>
      <c r="AC19" s="512" t="s">
        <v>10</v>
      </c>
      <c r="AD19" s="512"/>
      <c r="AE19" s="512"/>
      <c r="AF19" s="512"/>
      <c r="AG19" s="512" t="s">
        <v>11</v>
      </c>
      <c r="AH19" s="512"/>
      <c r="AI19" s="512"/>
      <c r="AJ19" s="512"/>
      <c r="AK19" s="512" t="s">
        <v>12</v>
      </c>
      <c r="AL19" s="512"/>
      <c r="AM19" s="512"/>
      <c r="AN19" s="512"/>
      <c r="AO19" s="512" t="s">
        <v>13</v>
      </c>
      <c r="AP19" s="512"/>
      <c r="AQ19" s="512"/>
      <c r="AR19" s="512"/>
      <c r="AS19" s="512"/>
      <c r="AT19" s="512" t="s">
        <v>14</v>
      </c>
      <c r="AU19" s="512"/>
      <c r="AV19" s="512"/>
      <c r="AW19" s="512"/>
      <c r="AX19" s="512" t="s">
        <v>15</v>
      </c>
      <c r="AY19" s="512"/>
      <c r="AZ19" s="512"/>
      <c r="BA19" s="512"/>
      <c r="BB19" s="512"/>
    </row>
    <row r="20" spans="2:54" s="252" customFormat="1" ht="20.25" customHeight="1">
      <c r="B20" s="513"/>
      <c r="C20" s="250">
        <v>1</v>
      </c>
      <c r="D20" s="250">
        <v>2</v>
      </c>
      <c r="E20" s="250">
        <v>3</v>
      </c>
      <c r="F20" s="250">
        <v>4</v>
      </c>
      <c r="G20" s="250">
        <v>5</v>
      </c>
      <c r="H20" s="250">
        <v>6</v>
      </c>
      <c r="I20" s="250">
        <v>7</v>
      </c>
      <c r="J20" s="250">
        <v>8</v>
      </c>
      <c r="K20" s="250">
        <v>9</v>
      </c>
      <c r="L20" s="250">
        <v>10</v>
      </c>
      <c r="M20" s="250">
        <v>11</v>
      </c>
      <c r="N20" s="250">
        <v>12</v>
      </c>
      <c r="O20" s="250">
        <v>13</v>
      </c>
      <c r="P20" s="250">
        <v>14</v>
      </c>
      <c r="Q20" s="250">
        <v>15</v>
      </c>
      <c r="R20" s="250">
        <v>16</v>
      </c>
      <c r="S20" s="250">
        <v>17</v>
      </c>
      <c r="T20" s="250">
        <v>18</v>
      </c>
      <c r="U20" s="250">
        <v>19</v>
      </c>
      <c r="V20" s="250">
        <v>20</v>
      </c>
      <c r="W20" s="250">
        <v>21</v>
      </c>
      <c r="X20" s="250">
        <v>22</v>
      </c>
      <c r="Y20" s="250">
        <v>23</v>
      </c>
      <c r="Z20" s="250">
        <v>24</v>
      </c>
      <c r="AA20" s="250">
        <v>25</v>
      </c>
      <c r="AB20" s="250">
        <v>26</v>
      </c>
      <c r="AC20" s="250">
        <v>27</v>
      </c>
      <c r="AD20" s="250">
        <v>28</v>
      </c>
      <c r="AE20" s="250">
        <v>29</v>
      </c>
      <c r="AF20" s="250">
        <v>30</v>
      </c>
      <c r="AG20" s="250">
        <v>31</v>
      </c>
      <c r="AH20" s="250">
        <v>32</v>
      </c>
      <c r="AI20" s="250">
        <v>33</v>
      </c>
      <c r="AJ20" s="250">
        <v>34</v>
      </c>
      <c r="AK20" s="251">
        <v>35</v>
      </c>
      <c r="AL20" s="251">
        <v>36</v>
      </c>
      <c r="AM20" s="251">
        <v>37</v>
      </c>
      <c r="AN20" s="251">
        <v>38</v>
      </c>
      <c r="AO20" s="251">
        <v>39</v>
      </c>
      <c r="AP20" s="251">
        <v>40</v>
      </c>
      <c r="AQ20" s="251">
        <v>41</v>
      </c>
      <c r="AR20" s="251">
        <v>42</v>
      </c>
      <c r="AS20" s="251">
        <v>43</v>
      </c>
      <c r="AT20" s="251">
        <v>44</v>
      </c>
      <c r="AU20" s="251">
        <v>45</v>
      </c>
      <c r="AV20" s="251">
        <v>46</v>
      </c>
      <c r="AW20" s="251">
        <v>47</v>
      </c>
      <c r="AX20" s="251">
        <v>48</v>
      </c>
      <c r="AY20" s="251">
        <v>49</v>
      </c>
      <c r="AZ20" s="251">
        <v>50</v>
      </c>
      <c r="BA20" s="251">
        <v>51</v>
      </c>
      <c r="BB20" s="251">
        <v>52</v>
      </c>
    </row>
    <row r="21" spans="2:54" ht="19.5" customHeight="1">
      <c r="B21" s="253">
        <v>1</v>
      </c>
      <c r="C21" s="254" t="s">
        <v>63</v>
      </c>
      <c r="D21" s="254" t="s">
        <v>63</v>
      </c>
      <c r="E21" s="254" t="s">
        <v>63</v>
      </c>
      <c r="F21" s="254" t="s">
        <v>63</v>
      </c>
      <c r="G21" s="255" t="s">
        <v>77</v>
      </c>
      <c r="H21" s="255" t="s">
        <v>77</v>
      </c>
      <c r="I21" s="255" t="s">
        <v>77</v>
      </c>
      <c r="J21" s="255" t="s">
        <v>77</v>
      </c>
      <c r="K21" s="255" t="s">
        <v>77</v>
      </c>
      <c r="L21" s="255" t="s">
        <v>77</v>
      </c>
      <c r="M21" s="255" t="s">
        <v>77</v>
      </c>
      <c r="N21" s="255" t="s">
        <v>77</v>
      </c>
      <c r="O21" s="255" t="s">
        <v>77</v>
      </c>
      <c r="P21" s="255" t="s">
        <v>77</v>
      </c>
      <c r="Q21" s="255" t="s">
        <v>77</v>
      </c>
      <c r="R21" s="255" t="s">
        <v>77</v>
      </c>
      <c r="S21" s="255" t="s">
        <v>77</v>
      </c>
      <c r="T21" s="255" t="s">
        <v>77</v>
      </c>
      <c r="U21" s="255" t="s">
        <v>77</v>
      </c>
      <c r="V21" s="254" t="s">
        <v>17</v>
      </c>
      <c r="W21" s="254" t="s">
        <v>17</v>
      </c>
      <c r="X21" s="254" t="s">
        <v>17</v>
      </c>
      <c r="Y21" s="254" t="s">
        <v>18</v>
      </c>
      <c r="Z21" s="254" t="s">
        <v>18</v>
      </c>
      <c r="AA21" s="256" t="s">
        <v>77</v>
      </c>
      <c r="AB21" s="256" t="s">
        <v>77</v>
      </c>
      <c r="AC21" s="256" t="s">
        <v>77</v>
      </c>
      <c r="AD21" s="256" t="s">
        <v>77</v>
      </c>
      <c r="AE21" s="256" t="s">
        <v>77</v>
      </c>
      <c r="AF21" s="256" t="s">
        <v>77</v>
      </c>
      <c r="AG21" s="256" t="s">
        <v>77</v>
      </c>
      <c r="AH21" s="256" t="s">
        <v>77</v>
      </c>
      <c r="AI21" s="256" t="s">
        <v>77</v>
      </c>
      <c r="AJ21" s="254" t="s">
        <v>17</v>
      </c>
      <c r="AK21" s="256" t="s">
        <v>77</v>
      </c>
      <c r="AL21" s="256" t="s">
        <v>77</v>
      </c>
      <c r="AM21" s="256" t="s">
        <v>77</v>
      </c>
      <c r="AN21" s="256" t="s">
        <v>77</v>
      </c>
      <c r="AO21" s="256" t="s">
        <v>77</v>
      </c>
      <c r="AP21" s="256" t="s">
        <v>77</v>
      </c>
      <c r="AQ21" s="256" t="s">
        <v>77</v>
      </c>
      <c r="AR21" s="256" t="s">
        <v>77</v>
      </c>
      <c r="AS21" s="256" t="s">
        <v>77</v>
      </c>
      <c r="AT21" s="254" t="s">
        <v>17</v>
      </c>
      <c r="AU21" s="254" t="s">
        <v>17</v>
      </c>
      <c r="AV21" s="254" t="s">
        <v>17</v>
      </c>
      <c r="AW21" s="254" t="s">
        <v>17</v>
      </c>
      <c r="AX21" s="254" t="s">
        <v>19</v>
      </c>
      <c r="AY21" s="254" t="s">
        <v>19</v>
      </c>
      <c r="AZ21" s="254" t="s">
        <v>19</v>
      </c>
      <c r="BA21" s="254" t="s">
        <v>18</v>
      </c>
      <c r="BB21" s="254" t="s">
        <v>18</v>
      </c>
    </row>
    <row r="22" spans="2:54" ht="19.5" customHeight="1">
      <c r="B22" s="253">
        <v>2</v>
      </c>
      <c r="C22" s="254" t="s">
        <v>18</v>
      </c>
      <c r="D22" s="254" t="s">
        <v>18</v>
      </c>
      <c r="E22" s="254" t="s">
        <v>18</v>
      </c>
      <c r="F22" s="254" t="s">
        <v>18</v>
      </c>
      <c r="G22" s="255" t="s">
        <v>77</v>
      </c>
      <c r="H22" s="255" t="s">
        <v>77</v>
      </c>
      <c r="I22" s="255" t="s">
        <v>77</v>
      </c>
      <c r="J22" s="255" t="s">
        <v>77</v>
      </c>
      <c r="K22" s="255" t="s">
        <v>77</v>
      </c>
      <c r="L22" s="255" t="s">
        <v>77</v>
      </c>
      <c r="M22" s="255" t="s">
        <v>77</v>
      </c>
      <c r="N22" s="255" t="s">
        <v>77</v>
      </c>
      <c r="O22" s="255" t="s">
        <v>77</v>
      </c>
      <c r="P22" s="255" t="s">
        <v>77</v>
      </c>
      <c r="Q22" s="255" t="s">
        <v>77</v>
      </c>
      <c r="R22" s="255" t="s">
        <v>77</v>
      </c>
      <c r="S22" s="255" t="s">
        <v>77</v>
      </c>
      <c r="T22" s="255" t="s">
        <v>77</v>
      </c>
      <c r="U22" s="255" t="s">
        <v>77</v>
      </c>
      <c r="V22" s="254" t="s">
        <v>17</v>
      </c>
      <c r="W22" s="254" t="s">
        <v>17</v>
      </c>
      <c r="X22" s="254" t="s">
        <v>17</v>
      </c>
      <c r="Y22" s="254" t="s">
        <v>18</v>
      </c>
      <c r="Z22" s="254" t="s">
        <v>18</v>
      </c>
      <c r="AA22" s="256" t="s">
        <v>77</v>
      </c>
      <c r="AB22" s="256" t="s">
        <v>77</v>
      </c>
      <c r="AC22" s="256" t="s">
        <v>77</v>
      </c>
      <c r="AD22" s="256" t="s">
        <v>77</v>
      </c>
      <c r="AE22" s="256" t="s">
        <v>77</v>
      </c>
      <c r="AF22" s="256" t="s">
        <v>77</v>
      </c>
      <c r="AG22" s="256" t="s">
        <v>77</v>
      </c>
      <c r="AH22" s="256" t="s">
        <v>77</v>
      </c>
      <c r="AI22" s="256" t="s">
        <v>77</v>
      </c>
      <c r="AJ22" s="254" t="s">
        <v>17</v>
      </c>
      <c r="AK22" s="256" t="s">
        <v>77</v>
      </c>
      <c r="AL22" s="256" t="s">
        <v>77</v>
      </c>
      <c r="AM22" s="256" t="s">
        <v>77</v>
      </c>
      <c r="AN22" s="256" t="s">
        <v>77</v>
      </c>
      <c r="AO22" s="256" t="s">
        <v>77</v>
      </c>
      <c r="AP22" s="256" t="s">
        <v>77</v>
      </c>
      <c r="AQ22" s="256" t="s">
        <v>77</v>
      </c>
      <c r="AR22" s="256" t="s">
        <v>77</v>
      </c>
      <c r="AS22" s="256" t="s">
        <v>77</v>
      </c>
      <c r="AT22" s="254" t="s">
        <v>17</v>
      </c>
      <c r="AU22" s="254" t="s">
        <v>17</v>
      </c>
      <c r="AV22" s="254" t="s">
        <v>17</v>
      </c>
      <c r="AW22" s="254" t="s">
        <v>17</v>
      </c>
      <c r="AX22" s="254" t="s">
        <v>18</v>
      </c>
      <c r="AY22" s="254" t="s">
        <v>18</v>
      </c>
      <c r="AZ22" s="254" t="s">
        <v>18</v>
      </c>
      <c r="BA22" s="254" t="s">
        <v>18</v>
      </c>
      <c r="BB22" s="254" t="s">
        <v>18</v>
      </c>
    </row>
    <row r="23" spans="2:54" ht="19.5" customHeight="1">
      <c r="B23" s="253">
        <v>3</v>
      </c>
      <c r="C23" s="254" t="s">
        <v>18</v>
      </c>
      <c r="D23" s="254" t="s">
        <v>18</v>
      </c>
      <c r="E23" s="254" t="s">
        <v>18</v>
      </c>
      <c r="F23" s="254" t="s">
        <v>18</v>
      </c>
      <c r="G23" s="255" t="s">
        <v>77</v>
      </c>
      <c r="H23" s="255" t="s">
        <v>77</v>
      </c>
      <c r="I23" s="255" t="s">
        <v>77</v>
      </c>
      <c r="J23" s="255" t="s">
        <v>77</v>
      </c>
      <c r="K23" s="255" t="s">
        <v>77</v>
      </c>
      <c r="L23" s="255" t="s">
        <v>77</v>
      </c>
      <c r="M23" s="255" t="s">
        <v>77</v>
      </c>
      <c r="N23" s="255" t="s">
        <v>77</v>
      </c>
      <c r="O23" s="255" t="s">
        <v>77</v>
      </c>
      <c r="P23" s="255" t="s">
        <v>77</v>
      </c>
      <c r="Q23" s="255" t="s">
        <v>77</v>
      </c>
      <c r="R23" s="255" t="s">
        <v>77</v>
      </c>
      <c r="S23" s="255" t="s">
        <v>77</v>
      </c>
      <c r="T23" s="255" t="s">
        <v>77</v>
      </c>
      <c r="U23" s="255" t="s">
        <v>77</v>
      </c>
      <c r="V23" s="254" t="s">
        <v>17</v>
      </c>
      <c r="W23" s="254" t="s">
        <v>17</v>
      </c>
      <c r="X23" s="254" t="s">
        <v>17</v>
      </c>
      <c r="Y23" s="254" t="s">
        <v>18</v>
      </c>
      <c r="Z23" s="254" t="s">
        <v>18</v>
      </c>
      <c r="AA23" s="256" t="s">
        <v>77</v>
      </c>
      <c r="AB23" s="256" t="s">
        <v>77</v>
      </c>
      <c r="AC23" s="256" t="s">
        <v>77</v>
      </c>
      <c r="AD23" s="256" t="s">
        <v>77</v>
      </c>
      <c r="AE23" s="256" t="s">
        <v>77</v>
      </c>
      <c r="AF23" s="256" t="s">
        <v>77</v>
      </c>
      <c r="AG23" s="256" t="s">
        <v>77</v>
      </c>
      <c r="AH23" s="256" t="s">
        <v>77</v>
      </c>
      <c r="AI23" s="256" t="s">
        <v>77</v>
      </c>
      <c r="AJ23" s="254" t="s">
        <v>17</v>
      </c>
      <c r="AK23" s="256" t="s">
        <v>77</v>
      </c>
      <c r="AL23" s="256" t="s">
        <v>77</v>
      </c>
      <c r="AM23" s="256" t="s">
        <v>77</v>
      </c>
      <c r="AN23" s="256" t="s">
        <v>77</v>
      </c>
      <c r="AO23" s="256" t="s">
        <v>77</v>
      </c>
      <c r="AP23" s="256" t="s">
        <v>77</v>
      </c>
      <c r="AQ23" s="256" t="s">
        <v>77</v>
      </c>
      <c r="AR23" s="256" t="s">
        <v>77</v>
      </c>
      <c r="AS23" s="256" t="s">
        <v>77</v>
      </c>
      <c r="AT23" s="254" t="s">
        <v>17</v>
      </c>
      <c r="AU23" s="254" t="s">
        <v>17</v>
      </c>
      <c r="AV23" s="254" t="s">
        <v>17</v>
      </c>
      <c r="AW23" s="254" t="s">
        <v>17</v>
      </c>
      <c r="AX23" s="254" t="s">
        <v>18</v>
      </c>
      <c r="AY23" s="254" t="s">
        <v>18</v>
      </c>
      <c r="AZ23" s="254" t="s">
        <v>18</v>
      </c>
      <c r="BA23" s="254" t="s">
        <v>18</v>
      </c>
      <c r="BB23" s="254" t="s">
        <v>18</v>
      </c>
    </row>
    <row r="24" spans="2:54" ht="19.5" customHeight="1">
      <c r="B24" s="253">
        <v>4</v>
      </c>
      <c r="C24" s="254" t="s">
        <v>18</v>
      </c>
      <c r="D24" s="254" t="s">
        <v>19</v>
      </c>
      <c r="E24" s="254" t="s">
        <v>19</v>
      </c>
      <c r="F24" s="254" t="s">
        <v>19</v>
      </c>
      <c r="G24" s="255" t="s">
        <v>77</v>
      </c>
      <c r="H24" s="255" t="s">
        <v>77</v>
      </c>
      <c r="I24" s="255" t="s">
        <v>77</v>
      </c>
      <c r="J24" s="255" t="s">
        <v>77</v>
      </c>
      <c r="K24" s="255" t="s">
        <v>77</v>
      </c>
      <c r="L24" s="255" t="s">
        <v>77</v>
      </c>
      <c r="M24" s="255" t="s">
        <v>77</v>
      </c>
      <c r="N24" s="255" t="s">
        <v>77</v>
      </c>
      <c r="O24" s="255" t="s">
        <v>77</v>
      </c>
      <c r="P24" s="255" t="s">
        <v>77</v>
      </c>
      <c r="Q24" s="255" t="s">
        <v>77</v>
      </c>
      <c r="R24" s="255" t="s">
        <v>77</v>
      </c>
      <c r="S24" s="255" t="s">
        <v>77</v>
      </c>
      <c r="T24" s="255" t="s">
        <v>77</v>
      </c>
      <c r="U24" s="255" t="s">
        <v>77</v>
      </c>
      <c r="V24" s="254" t="s">
        <v>17</v>
      </c>
      <c r="W24" s="254" t="s">
        <v>17</v>
      </c>
      <c r="X24" s="254" t="s">
        <v>18</v>
      </c>
      <c r="Y24" s="254" t="s">
        <v>18</v>
      </c>
      <c r="Z24" s="254" t="s">
        <v>19</v>
      </c>
      <c r="AA24" s="256" t="s">
        <v>80</v>
      </c>
      <c r="AB24" s="256" t="s">
        <v>80</v>
      </c>
      <c r="AC24" s="256" t="s">
        <v>80</v>
      </c>
      <c r="AD24" s="256" t="s">
        <v>80</v>
      </c>
      <c r="AE24" s="256" t="s">
        <v>80</v>
      </c>
      <c r="AF24" s="256" t="s">
        <v>80</v>
      </c>
      <c r="AG24" s="256" t="s">
        <v>80</v>
      </c>
      <c r="AH24" s="256" t="s">
        <v>80</v>
      </c>
      <c r="AI24" s="256" t="s">
        <v>80</v>
      </c>
      <c r="AJ24" s="254" t="s">
        <v>17</v>
      </c>
      <c r="AK24" s="254" t="s">
        <v>79</v>
      </c>
      <c r="AL24" s="254" t="s">
        <v>79</v>
      </c>
      <c r="AM24" s="254" t="s">
        <v>79</v>
      </c>
      <c r="AN24" s="254" t="s">
        <v>79</v>
      </c>
      <c r="AO24" s="254" t="s">
        <v>79</v>
      </c>
      <c r="AP24" s="254" t="s">
        <v>79</v>
      </c>
      <c r="AQ24" s="254" t="s">
        <v>81</v>
      </c>
      <c r="AR24" s="254" t="s">
        <v>81</v>
      </c>
      <c r="AS24" s="254" t="s">
        <v>17</v>
      </c>
      <c r="AT24" s="254" t="s">
        <v>20</v>
      </c>
      <c r="AU24" s="254" t="s">
        <v>20</v>
      </c>
      <c r="AV24" s="254" t="s">
        <v>20</v>
      </c>
      <c r="AW24" s="254" t="s">
        <v>82</v>
      </c>
      <c r="AX24" s="468"/>
      <c r="AY24" s="462"/>
      <c r="AZ24" s="462"/>
      <c r="BA24" s="462"/>
      <c r="BB24" s="462"/>
    </row>
    <row r="25" spans="2:54" ht="19.5" customHeight="1"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 t="s">
        <v>54</v>
      </c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</row>
    <row r="26" spans="2:54" s="257" customFormat="1" ht="21" customHeight="1">
      <c r="B26" s="506" t="s">
        <v>125</v>
      </c>
      <c r="C26" s="506"/>
      <c r="D26" s="506"/>
      <c r="E26" s="506"/>
      <c r="F26" s="506"/>
      <c r="G26" s="506"/>
      <c r="H26" s="506"/>
      <c r="I26" s="506"/>
      <c r="J26" s="506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258"/>
      <c r="AX26" s="258"/>
      <c r="AY26" s="258"/>
      <c r="AZ26" s="258"/>
      <c r="BA26" s="258"/>
      <c r="BB26" s="240"/>
    </row>
    <row r="27" spans="49:53" ht="15.75">
      <c r="AW27" s="258"/>
      <c r="AX27" s="258"/>
      <c r="AY27" s="258"/>
      <c r="AZ27" s="258"/>
      <c r="BA27" s="258"/>
    </row>
    <row r="28" spans="2:54" ht="21.75" customHeight="1">
      <c r="B28" s="149" t="s">
        <v>185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1"/>
      <c r="AY28" s="151"/>
      <c r="AZ28" s="151"/>
      <c r="BA28" s="151"/>
      <c r="BB28" s="244"/>
    </row>
    <row r="29" spans="2:54" ht="21.75" customHeight="1"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244"/>
    </row>
    <row r="30" spans="2:54" ht="22.5" customHeight="1">
      <c r="B30" s="536" t="s">
        <v>4</v>
      </c>
      <c r="C30" s="537"/>
      <c r="D30" s="460" t="s">
        <v>21</v>
      </c>
      <c r="E30" s="543"/>
      <c r="F30" s="543"/>
      <c r="G30" s="537"/>
      <c r="H30" s="542" t="s">
        <v>22</v>
      </c>
      <c r="I30" s="543"/>
      <c r="J30" s="537"/>
      <c r="K30" s="542" t="s">
        <v>23</v>
      </c>
      <c r="L30" s="543"/>
      <c r="M30" s="543"/>
      <c r="N30" s="537"/>
      <c r="O30" s="542" t="s">
        <v>126</v>
      </c>
      <c r="P30" s="543"/>
      <c r="Q30" s="537"/>
      <c r="R30" s="542" t="s">
        <v>127</v>
      </c>
      <c r="S30" s="560"/>
      <c r="T30" s="561"/>
      <c r="U30" s="542" t="s">
        <v>128</v>
      </c>
      <c r="V30" s="543"/>
      <c r="W30" s="537"/>
      <c r="X30" s="542" t="s">
        <v>93</v>
      </c>
      <c r="Y30" s="543"/>
      <c r="Z30" s="537"/>
      <c r="AA30" s="259"/>
      <c r="AB30" s="550" t="s">
        <v>129</v>
      </c>
      <c r="AC30" s="551"/>
      <c r="AD30" s="551"/>
      <c r="AE30" s="551"/>
      <c r="AF30" s="551"/>
      <c r="AG30" s="551"/>
      <c r="AH30" s="552"/>
      <c r="AI30" s="542" t="s">
        <v>29</v>
      </c>
      <c r="AJ30" s="567"/>
      <c r="AK30" s="568"/>
      <c r="AL30" s="460" t="s">
        <v>97</v>
      </c>
      <c r="AM30" s="461"/>
      <c r="AN30" s="458"/>
      <c r="AO30" s="260"/>
      <c r="AP30" s="501" t="s">
        <v>105</v>
      </c>
      <c r="AQ30" s="465"/>
      <c r="AR30" s="465"/>
      <c r="AS30" s="465"/>
      <c r="AT30" s="542" t="s">
        <v>186</v>
      </c>
      <c r="AU30" s="489"/>
      <c r="AV30" s="489"/>
      <c r="AW30" s="489"/>
      <c r="AX30" s="490"/>
      <c r="AY30" s="483" t="s">
        <v>29</v>
      </c>
      <c r="AZ30" s="483"/>
      <c r="BA30" s="483"/>
      <c r="BB30" s="484"/>
    </row>
    <row r="31" spans="2:54" ht="15.75" customHeight="1">
      <c r="B31" s="538"/>
      <c r="C31" s="539"/>
      <c r="D31" s="538"/>
      <c r="E31" s="544"/>
      <c r="F31" s="544"/>
      <c r="G31" s="539"/>
      <c r="H31" s="538"/>
      <c r="I31" s="544"/>
      <c r="J31" s="539"/>
      <c r="K31" s="538"/>
      <c r="L31" s="544"/>
      <c r="M31" s="544"/>
      <c r="N31" s="539"/>
      <c r="O31" s="538"/>
      <c r="P31" s="544"/>
      <c r="Q31" s="539"/>
      <c r="R31" s="562"/>
      <c r="S31" s="507"/>
      <c r="T31" s="563"/>
      <c r="U31" s="538"/>
      <c r="V31" s="544"/>
      <c r="W31" s="539"/>
      <c r="X31" s="538"/>
      <c r="Y31" s="544"/>
      <c r="Z31" s="539"/>
      <c r="AA31" s="259"/>
      <c r="AB31" s="553"/>
      <c r="AC31" s="554"/>
      <c r="AD31" s="554"/>
      <c r="AE31" s="554"/>
      <c r="AF31" s="554"/>
      <c r="AG31" s="554"/>
      <c r="AH31" s="555"/>
      <c r="AI31" s="569"/>
      <c r="AJ31" s="570"/>
      <c r="AK31" s="571"/>
      <c r="AL31" s="459"/>
      <c r="AM31" s="457"/>
      <c r="AN31" s="502"/>
      <c r="AO31" s="260"/>
      <c r="AP31" s="465"/>
      <c r="AQ31" s="465"/>
      <c r="AR31" s="465"/>
      <c r="AS31" s="465"/>
      <c r="AT31" s="491"/>
      <c r="AU31" s="546"/>
      <c r="AV31" s="546"/>
      <c r="AW31" s="546"/>
      <c r="AX31" s="493"/>
      <c r="AY31" s="483"/>
      <c r="AZ31" s="483"/>
      <c r="BA31" s="483"/>
      <c r="BB31" s="484"/>
    </row>
    <row r="32" spans="2:54" ht="25.5" customHeight="1">
      <c r="B32" s="540"/>
      <c r="C32" s="541"/>
      <c r="D32" s="540"/>
      <c r="E32" s="545"/>
      <c r="F32" s="545"/>
      <c r="G32" s="541"/>
      <c r="H32" s="540"/>
      <c r="I32" s="545"/>
      <c r="J32" s="541"/>
      <c r="K32" s="540"/>
      <c r="L32" s="545"/>
      <c r="M32" s="545"/>
      <c r="N32" s="541"/>
      <c r="O32" s="540"/>
      <c r="P32" s="545"/>
      <c r="Q32" s="541"/>
      <c r="R32" s="564"/>
      <c r="S32" s="565"/>
      <c r="T32" s="566"/>
      <c r="U32" s="540"/>
      <c r="V32" s="545"/>
      <c r="W32" s="541"/>
      <c r="X32" s="540"/>
      <c r="Y32" s="545"/>
      <c r="Z32" s="541"/>
      <c r="AA32" s="259"/>
      <c r="AB32" s="556"/>
      <c r="AC32" s="557"/>
      <c r="AD32" s="557"/>
      <c r="AE32" s="557"/>
      <c r="AF32" s="557"/>
      <c r="AG32" s="557"/>
      <c r="AH32" s="558"/>
      <c r="AI32" s="572"/>
      <c r="AJ32" s="573"/>
      <c r="AK32" s="574"/>
      <c r="AL32" s="503"/>
      <c r="AM32" s="504"/>
      <c r="AN32" s="505"/>
      <c r="AO32" s="260"/>
      <c r="AP32" s="465"/>
      <c r="AQ32" s="465"/>
      <c r="AR32" s="465"/>
      <c r="AS32" s="465"/>
      <c r="AT32" s="491"/>
      <c r="AU32" s="546"/>
      <c r="AV32" s="546"/>
      <c r="AW32" s="546"/>
      <c r="AX32" s="493"/>
      <c r="AY32" s="483"/>
      <c r="AZ32" s="483"/>
      <c r="BA32" s="483"/>
      <c r="BB32" s="484"/>
    </row>
    <row r="33" spans="2:54" ht="20.25" customHeight="1">
      <c r="B33" s="535">
        <v>1</v>
      </c>
      <c r="C33" s="487"/>
      <c r="D33" s="485">
        <v>33</v>
      </c>
      <c r="E33" s="486"/>
      <c r="F33" s="486"/>
      <c r="G33" s="487"/>
      <c r="H33" s="485">
        <v>8</v>
      </c>
      <c r="I33" s="486"/>
      <c r="J33" s="487"/>
      <c r="K33" s="485">
        <v>3</v>
      </c>
      <c r="L33" s="486"/>
      <c r="M33" s="486"/>
      <c r="N33" s="487"/>
      <c r="O33" s="485"/>
      <c r="P33" s="486"/>
      <c r="Q33" s="487"/>
      <c r="R33" s="480"/>
      <c r="S33" s="481"/>
      <c r="T33" s="482"/>
      <c r="U33" s="485">
        <v>4</v>
      </c>
      <c r="V33" s="486"/>
      <c r="W33" s="487"/>
      <c r="X33" s="485">
        <v>48</v>
      </c>
      <c r="Y33" s="486"/>
      <c r="Z33" s="559"/>
      <c r="AA33" s="259"/>
      <c r="AB33" s="471" t="s">
        <v>187</v>
      </c>
      <c r="AC33" s="472"/>
      <c r="AD33" s="472"/>
      <c r="AE33" s="472"/>
      <c r="AF33" s="472"/>
      <c r="AG33" s="473"/>
      <c r="AH33" s="473"/>
      <c r="AI33" s="501">
        <v>3</v>
      </c>
      <c r="AJ33" s="466"/>
      <c r="AK33" s="466"/>
      <c r="AL33" s="501">
        <v>3</v>
      </c>
      <c r="AM33" s="465"/>
      <c r="AN33" s="465"/>
      <c r="AO33" s="260"/>
      <c r="AP33" s="465"/>
      <c r="AQ33" s="465"/>
      <c r="AR33" s="465"/>
      <c r="AS33" s="465"/>
      <c r="AT33" s="547"/>
      <c r="AU33" s="548"/>
      <c r="AV33" s="548"/>
      <c r="AW33" s="548"/>
      <c r="AX33" s="549"/>
      <c r="AY33" s="483"/>
      <c r="AZ33" s="483"/>
      <c r="BA33" s="483"/>
      <c r="BB33" s="484"/>
    </row>
    <row r="34" spans="2:54" ht="36.75" customHeight="1">
      <c r="B34" s="534">
        <v>2</v>
      </c>
      <c r="C34" s="477"/>
      <c r="D34" s="485">
        <v>33</v>
      </c>
      <c r="E34" s="486"/>
      <c r="F34" s="486"/>
      <c r="G34" s="487"/>
      <c r="H34" s="479">
        <v>8</v>
      </c>
      <c r="I34" s="476"/>
      <c r="J34" s="477"/>
      <c r="K34" s="479">
        <v>0</v>
      </c>
      <c r="L34" s="476"/>
      <c r="M34" s="476"/>
      <c r="N34" s="477"/>
      <c r="O34" s="479"/>
      <c r="P34" s="476"/>
      <c r="Q34" s="477"/>
      <c r="R34" s="480"/>
      <c r="S34" s="481"/>
      <c r="T34" s="482"/>
      <c r="U34" s="479">
        <v>11</v>
      </c>
      <c r="V34" s="476"/>
      <c r="W34" s="477"/>
      <c r="X34" s="479">
        <v>52</v>
      </c>
      <c r="Y34" s="476"/>
      <c r="Z34" s="467"/>
      <c r="AA34" s="259"/>
      <c r="AB34" s="471" t="s">
        <v>188</v>
      </c>
      <c r="AC34" s="472"/>
      <c r="AD34" s="472"/>
      <c r="AE34" s="472"/>
      <c r="AF34" s="472"/>
      <c r="AG34" s="473"/>
      <c r="AH34" s="473"/>
      <c r="AI34" s="501">
        <v>10</v>
      </c>
      <c r="AJ34" s="466"/>
      <c r="AK34" s="466"/>
      <c r="AL34" s="501">
        <v>3</v>
      </c>
      <c r="AM34" s="501"/>
      <c r="AN34" s="501"/>
      <c r="AO34" s="260"/>
      <c r="AP34" s="488" t="s">
        <v>26</v>
      </c>
      <c r="AQ34" s="489"/>
      <c r="AR34" s="489"/>
      <c r="AS34" s="490"/>
      <c r="AT34" s="497" t="s">
        <v>130</v>
      </c>
      <c r="AU34" s="489"/>
      <c r="AV34" s="489"/>
      <c r="AW34" s="489"/>
      <c r="AX34" s="490"/>
      <c r="AY34" s="497">
        <v>12</v>
      </c>
      <c r="AZ34" s="578"/>
      <c r="BA34" s="578"/>
      <c r="BB34" s="561"/>
    </row>
    <row r="35" spans="2:54" ht="21.75" customHeight="1">
      <c r="B35" s="534">
        <v>3</v>
      </c>
      <c r="C35" s="477"/>
      <c r="D35" s="485">
        <v>33</v>
      </c>
      <c r="E35" s="486"/>
      <c r="F35" s="486"/>
      <c r="G35" s="487"/>
      <c r="H35" s="479">
        <v>8</v>
      </c>
      <c r="I35" s="476"/>
      <c r="J35" s="477"/>
      <c r="K35" s="479">
        <v>0</v>
      </c>
      <c r="L35" s="476"/>
      <c r="M35" s="476"/>
      <c r="N35" s="477"/>
      <c r="O35" s="479"/>
      <c r="P35" s="476"/>
      <c r="Q35" s="477"/>
      <c r="R35" s="480"/>
      <c r="S35" s="481"/>
      <c r="T35" s="482"/>
      <c r="U35" s="479">
        <v>11</v>
      </c>
      <c r="V35" s="476"/>
      <c r="W35" s="477"/>
      <c r="X35" s="479">
        <v>52</v>
      </c>
      <c r="Y35" s="476"/>
      <c r="Z35" s="467"/>
      <c r="AA35" s="259"/>
      <c r="AB35" s="473"/>
      <c r="AC35" s="473"/>
      <c r="AD35" s="473"/>
      <c r="AE35" s="473"/>
      <c r="AF35" s="473"/>
      <c r="AG35" s="473"/>
      <c r="AH35" s="473"/>
      <c r="AI35" s="466"/>
      <c r="AJ35" s="466"/>
      <c r="AK35" s="466"/>
      <c r="AL35" s="466"/>
      <c r="AM35" s="466"/>
      <c r="AN35" s="466"/>
      <c r="AO35" s="260"/>
      <c r="AP35" s="491"/>
      <c r="AQ35" s="492"/>
      <c r="AR35" s="492"/>
      <c r="AS35" s="493"/>
      <c r="AT35" s="491"/>
      <c r="AU35" s="492"/>
      <c r="AV35" s="492"/>
      <c r="AW35" s="492"/>
      <c r="AX35" s="493"/>
      <c r="AY35" s="562"/>
      <c r="AZ35" s="579"/>
      <c r="BA35" s="579"/>
      <c r="BB35" s="563"/>
    </row>
    <row r="36" spans="2:54" ht="27" customHeight="1">
      <c r="B36" s="534">
        <v>4</v>
      </c>
      <c r="C36" s="477"/>
      <c r="D36" s="575" t="s">
        <v>58</v>
      </c>
      <c r="E36" s="576"/>
      <c r="F36" s="576"/>
      <c r="G36" s="577"/>
      <c r="H36" s="479">
        <v>4</v>
      </c>
      <c r="I36" s="476"/>
      <c r="J36" s="477"/>
      <c r="K36" s="479" t="s">
        <v>189</v>
      </c>
      <c r="L36" s="476"/>
      <c r="M36" s="476"/>
      <c r="N36" s="477"/>
      <c r="O36" s="508" t="s">
        <v>190</v>
      </c>
      <c r="P36" s="509"/>
      <c r="Q36" s="510"/>
      <c r="R36" s="586">
        <v>1</v>
      </c>
      <c r="S36" s="481"/>
      <c r="T36" s="482"/>
      <c r="U36" s="478">
        <v>3</v>
      </c>
      <c r="V36" s="476"/>
      <c r="W36" s="477"/>
      <c r="X36" s="478">
        <v>47</v>
      </c>
      <c r="Y36" s="476"/>
      <c r="Z36" s="467"/>
      <c r="AA36" s="259"/>
      <c r="AB36" s="474" t="s">
        <v>101</v>
      </c>
      <c r="AC36" s="473"/>
      <c r="AD36" s="473"/>
      <c r="AE36" s="473"/>
      <c r="AF36" s="473"/>
      <c r="AG36" s="473"/>
      <c r="AH36" s="473"/>
      <c r="AI36" s="501" t="s">
        <v>102</v>
      </c>
      <c r="AJ36" s="466"/>
      <c r="AK36" s="466"/>
      <c r="AL36" s="501" t="s">
        <v>60</v>
      </c>
      <c r="AM36" s="466"/>
      <c r="AN36" s="466"/>
      <c r="AO36" s="261"/>
      <c r="AP36" s="491"/>
      <c r="AQ36" s="492"/>
      <c r="AR36" s="492"/>
      <c r="AS36" s="493"/>
      <c r="AT36" s="491"/>
      <c r="AU36" s="492"/>
      <c r="AV36" s="492"/>
      <c r="AW36" s="492"/>
      <c r="AX36" s="493"/>
      <c r="AY36" s="580"/>
      <c r="AZ36" s="581"/>
      <c r="BA36" s="581"/>
      <c r="BB36" s="582"/>
    </row>
    <row r="37" spans="2:54" ht="21.75" customHeight="1">
      <c r="B37" s="534" t="s">
        <v>27</v>
      </c>
      <c r="C37" s="477"/>
      <c r="D37" s="575" t="s">
        <v>65</v>
      </c>
      <c r="E37" s="576"/>
      <c r="F37" s="576"/>
      <c r="G37" s="577"/>
      <c r="H37" s="479">
        <v>28</v>
      </c>
      <c r="I37" s="476"/>
      <c r="J37" s="477"/>
      <c r="K37" s="475" t="s">
        <v>191</v>
      </c>
      <c r="L37" s="476"/>
      <c r="M37" s="476"/>
      <c r="N37" s="477"/>
      <c r="O37" s="508" t="s">
        <v>192</v>
      </c>
      <c r="P37" s="509"/>
      <c r="Q37" s="510"/>
      <c r="R37" s="586">
        <v>1</v>
      </c>
      <c r="S37" s="481"/>
      <c r="T37" s="482"/>
      <c r="U37" s="479">
        <v>29</v>
      </c>
      <c r="V37" s="476"/>
      <c r="W37" s="477"/>
      <c r="X37" s="478">
        <f>SUM(X33:Z36)</f>
        <v>199</v>
      </c>
      <c r="Y37" s="463"/>
      <c r="Z37" s="464"/>
      <c r="AA37" s="259"/>
      <c r="AB37" s="474" t="s">
        <v>26</v>
      </c>
      <c r="AC37" s="473"/>
      <c r="AD37" s="473"/>
      <c r="AE37" s="473"/>
      <c r="AF37" s="473"/>
      <c r="AG37" s="473"/>
      <c r="AH37" s="473"/>
      <c r="AI37" s="501">
        <v>12</v>
      </c>
      <c r="AJ37" s="501"/>
      <c r="AK37" s="501"/>
      <c r="AL37" s="501" t="s">
        <v>193</v>
      </c>
      <c r="AM37" s="466"/>
      <c r="AN37" s="466"/>
      <c r="AO37" s="262"/>
      <c r="AP37" s="494"/>
      <c r="AQ37" s="495"/>
      <c r="AR37" s="495"/>
      <c r="AS37" s="496"/>
      <c r="AT37" s="498"/>
      <c r="AU37" s="499"/>
      <c r="AV37" s="499"/>
      <c r="AW37" s="499"/>
      <c r="AX37" s="500"/>
      <c r="AY37" s="583"/>
      <c r="AZ37" s="584"/>
      <c r="BA37" s="584"/>
      <c r="BB37" s="585"/>
    </row>
    <row r="39" spans="4:18" ht="18.75" customHeight="1">
      <c r="D39" s="470" t="s">
        <v>194</v>
      </c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</row>
    <row r="40" spans="4:18" ht="18.75" customHeight="1">
      <c r="D40" s="470" t="s">
        <v>195</v>
      </c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263"/>
    </row>
  </sheetData>
  <sheetProtection selectLockedCells="1" selectUnlockedCells="1"/>
  <mergeCells count="109">
    <mergeCell ref="AY34:BB37"/>
    <mergeCell ref="U37:W37"/>
    <mergeCell ref="R36:T36"/>
    <mergeCell ref="R37:T37"/>
    <mergeCell ref="X36:Z36"/>
    <mergeCell ref="U34:W34"/>
    <mergeCell ref="U35:W35"/>
    <mergeCell ref="AI36:AK36"/>
    <mergeCell ref="AL37:AN37"/>
    <mergeCell ref="D37:G37"/>
    <mergeCell ref="K35:N35"/>
    <mergeCell ref="D36:G36"/>
    <mergeCell ref="H30:J32"/>
    <mergeCell ref="H36:J36"/>
    <mergeCell ref="K36:N36"/>
    <mergeCell ref="H33:J33"/>
    <mergeCell ref="K30:N32"/>
    <mergeCell ref="AT30:AX33"/>
    <mergeCell ref="AI33:AK33"/>
    <mergeCell ref="X30:Z32"/>
    <mergeCell ref="K34:N34"/>
    <mergeCell ref="AB30:AH32"/>
    <mergeCell ref="U30:W32"/>
    <mergeCell ref="X33:Z33"/>
    <mergeCell ref="R30:T32"/>
    <mergeCell ref="AI30:AK32"/>
    <mergeCell ref="B30:C32"/>
    <mergeCell ref="O30:Q32"/>
    <mergeCell ref="O34:Q34"/>
    <mergeCell ref="D30:G32"/>
    <mergeCell ref="D33:G33"/>
    <mergeCell ref="K33:N33"/>
    <mergeCell ref="D34:G34"/>
    <mergeCell ref="O36:Q36"/>
    <mergeCell ref="B37:C37"/>
    <mergeCell ref="D35:G35"/>
    <mergeCell ref="U33:W33"/>
    <mergeCell ref="B33:C33"/>
    <mergeCell ref="B34:C34"/>
    <mergeCell ref="B35:C35"/>
    <mergeCell ref="R33:T33"/>
    <mergeCell ref="H37:J37"/>
    <mergeCell ref="B36:C36"/>
    <mergeCell ref="Q12:AL12"/>
    <mergeCell ref="AO10:BB11"/>
    <mergeCell ref="AX19:BB19"/>
    <mergeCell ref="AC19:AF19"/>
    <mergeCell ref="AK19:AN19"/>
    <mergeCell ref="X19:AB19"/>
    <mergeCell ref="T19:W19"/>
    <mergeCell ref="O19:S19"/>
    <mergeCell ref="Q10:AL10"/>
    <mergeCell ref="Q13:AO13"/>
    <mergeCell ref="AP13:BB13"/>
    <mergeCell ref="AT19:AW19"/>
    <mergeCell ref="AP2:BB4"/>
    <mergeCell ref="Q2:AO2"/>
    <mergeCell ref="Q11:AK11"/>
    <mergeCell ref="Q9:AB9"/>
    <mergeCell ref="AO5:BB6"/>
    <mergeCell ref="AP7:BB7"/>
    <mergeCell ref="Q7:AO7"/>
    <mergeCell ref="AG19:AJ19"/>
    <mergeCell ref="B2:P2"/>
    <mergeCell ref="B4:P4"/>
    <mergeCell ref="Q4:AO4"/>
    <mergeCell ref="Q8:AN8"/>
    <mergeCell ref="B5:P5"/>
    <mergeCell ref="B3:P3"/>
    <mergeCell ref="B7:P7"/>
    <mergeCell ref="B8:P8"/>
    <mergeCell ref="B6:P6"/>
    <mergeCell ref="AO8:BB8"/>
    <mergeCell ref="B17:BB17"/>
    <mergeCell ref="K19:N19"/>
    <mergeCell ref="G19:J19"/>
    <mergeCell ref="AO19:AS19"/>
    <mergeCell ref="C19:F19"/>
    <mergeCell ref="B19:B20"/>
    <mergeCell ref="AX24:BB24"/>
    <mergeCell ref="X37:Z37"/>
    <mergeCell ref="AL33:AN33"/>
    <mergeCell ref="AP30:AS33"/>
    <mergeCell ref="AL30:AN32"/>
    <mergeCell ref="X34:Z34"/>
    <mergeCell ref="AL36:AN36"/>
    <mergeCell ref="B26:AV26"/>
    <mergeCell ref="O37:Q37"/>
    <mergeCell ref="AB33:AH33"/>
    <mergeCell ref="AY30:BB33"/>
    <mergeCell ref="O33:Q33"/>
    <mergeCell ref="D39:R39"/>
    <mergeCell ref="O35:Q35"/>
    <mergeCell ref="AP34:AS37"/>
    <mergeCell ref="AT34:AX37"/>
    <mergeCell ref="AI34:AK35"/>
    <mergeCell ref="X35:Z35"/>
    <mergeCell ref="AL34:AN35"/>
    <mergeCell ref="AI37:AK37"/>
    <mergeCell ref="D40:Q40"/>
    <mergeCell ref="AB34:AH35"/>
    <mergeCell ref="AB37:AH37"/>
    <mergeCell ref="AB36:AH36"/>
    <mergeCell ref="K37:N37"/>
    <mergeCell ref="U36:W36"/>
    <mergeCell ref="H35:J35"/>
    <mergeCell ref="H34:J34"/>
    <mergeCell ref="R34:T34"/>
    <mergeCell ref="R35:T3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594" t="s">
        <v>94</v>
      </c>
      <c r="D1" s="594"/>
      <c r="E1" s="594"/>
      <c r="F1" s="594"/>
      <c r="G1" s="594"/>
      <c r="H1" s="594"/>
      <c r="I1" s="594"/>
      <c r="J1" s="594"/>
      <c r="K1" s="594"/>
      <c r="L1" s="2"/>
    </row>
    <row r="2" spans="1:11" ht="47.25">
      <c r="A2" s="2"/>
      <c r="B2" s="2"/>
      <c r="C2" s="138" t="s">
        <v>4</v>
      </c>
      <c r="D2" s="138" t="s">
        <v>21</v>
      </c>
      <c r="E2" s="138" t="s">
        <v>22</v>
      </c>
      <c r="F2" s="138" t="s">
        <v>23</v>
      </c>
      <c r="G2" s="138" t="s">
        <v>91</v>
      </c>
      <c r="H2" s="138" t="s">
        <v>25</v>
      </c>
      <c r="I2" s="138" t="s">
        <v>24</v>
      </c>
      <c r="J2" s="138" t="s">
        <v>93</v>
      </c>
      <c r="K2" s="2"/>
    </row>
    <row r="3" spans="3:10" s="2" customFormat="1" ht="18.75">
      <c r="C3" s="5" t="s">
        <v>92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88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89</v>
      </c>
      <c r="D5" s="5">
        <v>33</v>
      </c>
      <c r="E5" s="5">
        <v>8</v>
      </c>
      <c r="F5" s="5" t="s">
        <v>57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90</v>
      </c>
      <c r="D6" s="5" t="s">
        <v>58</v>
      </c>
      <c r="E6" s="5">
        <v>4</v>
      </c>
      <c r="F6" s="5" t="s">
        <v>61</v>
      </c>
      <c r="G6" s="5" t="s">
        <v>59</v>
      </c>
      <c r="H6" s="5">
        <v>1</v>
      </c>
      <c r="I6" s="7" t="s">
        <v>43</v>
      </c>
      <c r="J6" s="7" t="s">
        <v>83</v>
      </c>
    </row>
    <row r="7" spans="3:10" s="2" customFormat="1" ht="18.75">
      <c r="C7" s="5" t="s">
        <v>27</v>
      </c>
      <c r="D7" s="5" t="s">
        <v>65</v>
      </c>
      <c r="E7" s="5">
        <f>SUM(E3:E6)</f>
        <v>28</v>
      </c>
      <c r="F7" s="7" t="s">
        <v>62</v>
      </c>
      <c r="G7" s="5" t="s">
        <v>59</v>
      </c>
      <c r="H7" s="7" t="s">
        <v>28</v>
      </c>
      <c r="I7" s="5">
        <v>31</v>
      </c>
      <c r="J7" s="7" t="s">
        <v>84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587" t="s">
        <v>95</v>
      </c>
      <c r="F9" s="588"/>
      <c r="G9" s="4"/>
      <c r="H9" s="4"/>
      <c r="I9" s="4"/>
      <c r="J9" s="4"/>
      <c r="K9" s="4"/>
    </row>
    <row r="10" spans="3:11" s="2" customFormat="1" ht="18.75">
      <c r="C10" s="1"/>
      <c r="D10" s="602" t="s">
        <v>96</v>
      </c>
      <c r="E10" s="603"/>
      <c r="F10" s="137" t="s">
        <v>29</v>
      </c>
      <c r="G10" s="137" t="s">
        <v>97</v>
      </c>
      <c r="H10" s="4"/>
      <c r="I10" s="4"/>
      <c r="J10" s="4"/>
      <c r="K10" s="4"/>
    </row>
    <row r="11" spans="3:11" s="2" customFormat="1" ht="18.75">
      <c r="C11" s="1"/>
      <c r="D11" s="590" t="s">
        <v>98</v>
      </c>
      <c r="E11" s="591"/>
      <c r="F11" s="139">
        <v>6</v>
      </c>
      <c r="G11" s="140">
        <v>2</v>
      </c>
      <c r="H11" s="4"/>
      <c r="I11" s="4"/>
      <c r="J11" s="4"/>
      <c r="K11" s="4"/>
    </row>
    <row r="12" spans="3:11" s="2" customFormat="1" ht="18.75">
      <c r="C12" s="1"/>
      <c r="D12" s="590" t="s">
        <v>99</v>
      </c>
      <c r="E12" s="591"/>
      <c r="F12" s="139">
        <v>7</v>
      </c>
      <c r="G12" s="141" t="s">
        <v>31</v>
      </c>
      <c r="H12" s="4"/>
      <c r="I12" s="4"/>
      <c r="J12" s="4"/>
      <c r="K12" s="4"/>
    </row>
    <row r="13" spans="3:11" s="2" customFormat="1" ht="34.5" customHeight="1">
      <c r="C13" s="1"/>
      <c r="D13" s="592" t="s">
        <v>100</v>
      </c>
      <c r="E13" s="593"/>
      <c r="F13" s="139">
        <v>10</v>
      </c>
      <c r="G13" s="141">
        <v>2</v>
      </c>
      <c r="H13" s="4"/>
      <c r="I13" s="4"/>
      <c r="J13" s="4"/>
      <c r="K13" s="4"/>
    </row>
    <row r="14" spans="3:11" s="2" customFormat="1" ht="18.75">
      <c r="C14" s="1"/>
      <c r="D14" s="590" t="s">
        <v>101</v>
      </c>
      <c r="E14" s="591"/>
      <c r="F14" s="139" t="s">
        <v>102</v>
      </c>
      <c r="G14" s="142" t="s">
        <v>60</v>
      </c>
      <c r="H14" s="4"/>
      <c r="I14" s="4"/>
      <c r="J14" s="4"/>
      <c r="K14" s="4"/>
    </row>
    <row r="15" spans="3:11" s="2" customFormat="1" ht="18.75">
      <c r="C15" s="1"/>
      <c r="D15" s="589" t="s">
        <v>103</v>
      </c>
      <c r="E15" s="589"/>
      <c r="F15" s="589"/>
      <c r="G15" s="589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611" t="s">
        <v>104</v>
      </c>
      <c r="D17" s="612"/>
      <c r="E17" s="612"/>
      <c r="F17" s="612"/>
      <c r="G17" s="612"/>
      <c r="H17" s="612"/>
      <c r="I17" s="612"/>
      <c r="J17" s="612"/>
      <c r="K17" s="4"/>
    </row>
    <row r="18" spans="2:12" s="2" customFormat="1" ht="63.75" customHeight="1">
      <c r="B18" s="599" t="s">
        <v>105</v>
      </c>
      <c r="C18" s="600"/>
      <c r="D18" s="600"/>
      <c r="E18" s="601"/>
      <c r="F18" s="19" t="s">
        <v>106</v>
      </c>
      <c r="G18" s="135" t="s">
        <v>29</v>
      </c>
      <c r="H18" s="598"/>
      <c r="I18" s="598"/>
      <c r="J18" s="598"/>
      <c r="K18" s="3"/>
      <c r="L18" s="4"/>
    </row>
    <row r="19" spans="1:12" s="2" customFormat="1" ht="18.75" customHeight="1">
      <c r="A19" s="6"/>
      <c r="B19" s="604" t="s">
        <v>86</v>
      </c>
      <c r="C19" s="605"/>
      <c r="D19" s="605"/>
      <c r="E19" s="606"/>
      <c r="F19" s="610" t="s">
        <v>107</v>
      </c>
      <c r="G19" s="595">
        <v>12</v>
      </c>
      <c r="H19" s="597"/>
      <c r="I19" s="597"/>
      <c r="J19" s="597"/>
      <c r="K19" s="3"/>
      <c r="L19" s="3"/>
    </row>
    <row r="20" spans="2:12" s="2" customFormat="1" ht="18.75" customHeight="1">
      <c r="B20" s="607"/>
      <c r="C20" s="608"/>
      <c r="D20" s="608"/>
      <c r="E20" s="609"/>
      <c r="F20" s="595"/>
      <c r="G20" s="596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594"/>
      <c r="E21" s="594"/>
      <c r="F21" s="594"/>
      <c r="G21" s="594"/>
      <c r="H21" s="594"/>
      <c r="I21" s="594"/>
      <c r="J21" s="594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1"/>
  <sheetViews>
    <sheetView tabSelected="1" view="pageBreakPreview" zoomScale="85" zoomScaleNormal="50" zoomScaleSheetLayoutView="85" zoomScalePageLayoutView="0" workbookViewId="0" topLeftCell="A139">
      <selection activeCell="T169" sqref="T169:V169"/>
    </sheetView>
  </sheetViews>
  <sheetFormatPr defaultColWidth="9.00390625" defaultRowHeight="12.75"/>
  <cols>
    <col min="1" max="1" width="12.375" style="9" customWidth="1"/>
    <col min="2" max="2" width="45.875" style="10" customWidth="1"/>
    <col min="3" max="3" width="5.375" style="11" customWidth="1"/>
    <col min="4" max="4" width="6.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5.00390625" style="10" customWidth="1"/>
    <col min="27" max="27" width="4.625" style="10" customWidth="1"/>
    <col min="28" max="16384" width="9.125" style="10" customWidth="1"/>
  </cols>
  <sheetData>
    <row r="1" spans="1:25" s="13" customFormat="1" ht="19.5" thickBot="1">
      <c r="A1" s="662" t="s">
        <v>132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4"/>
    </row>
    <row r="2" spans="1:26" s="13" customFormat="1" ht="12.75" customHeight="1">
      <c r="A2" s="675" t="s">
        <v>33</v>
      </c>
      <c r="B2" s="684" t="s">
        <v>108</v>
      </c>
      <c r="C2" s="640" t="s">
        <v>110</v>
      </c>
      <c r="D2" s="641"/>
      <c r="E2" s="642"/>
      <c r="F2" s="643"/>
      <c r="G2" s="651" t="s">
        <v>109</v>
      </c>
      <c r="H2" s="693" t="s">
        <v>116</v>
      </c>
      <c r="I2" s="694"/>
      <c r="J2" s="694"/>
      <c r="K2" s="694"/>
      <c r="L2" s="694"/>
      <c r="M2" s="695"/>
      <c r="N2" s="681" t="s">
        <v>124</v>
      </c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3"/>
      <c r="Z2" s="67"/>
    </row>
    <row r="3" spans="1:25" s="13" customFormat="1" ht="12.75" customHeight="1">
      <c r="A3" s="676"/>
      <c r="B3" s="685"/>
      <c r="C3" s="644"/>
      <c r="D3" s="645"/>
      <c r="E3" s="646"/>
      <c r="F3" s="647"/>
      <c r="G3" s="652"/>
      <c r="H3" s="680" t="s">
        <v>117</v>
      </c>
      <c r="I3" s="660" t="s">
        <v>120</v>
      </c>
      <c r="J3" s="649"/>
      <c r="K3" s="649"/>
      <c r="L3" s="661"/>
      <c r="M3" s="653" t="s">
        <v>123</v>
      </c>
      <c r="N3" s="665" t="s">
        <v>35</v>
      </c>
      <c r="O3" s="666"/>
      <c r="P3" s="667"/>
      <c r="Q3" s="671" t="s">
        <v>36</v>
      </c>
      <c r="R3" s="666"/>
      <c r="S3" s="667"/>
      <c r="T3" s="671" t="s">
        <v>37</v>
      </c>
      <c r="U3" s="666"/>
      <c r="V3" s="667"/>
      <c r="W3" s="671" t="s">
        <v>38</v>
      </c>
      <c r="X3" s="666"/>
      <c r="Y3" s="673"/>
    </row>
    <row r="4" spans="1:25" s="13" customFormat="1" ht="18.75" customHeight="1">
      <c r="A4" s="676"/>
      <c r="B4" s="685"/>
      <c r="C4" s="654" t="s">
        <v>111</v>
      </c>
      <c r="D4" s="654" t="s">
        <v>112</v>
      </c>
      <c r="E4" s="658" t="s">
        <v>113</v>
      </c>
      <c r="F4" s="659"/>
      <c r="G4" s="652"/>
      <c r="H4" s="680"/>
      <c r="I4" s="654" t="s">
        <v>118</v>
      </c>
      <c r="J4" s="658" t="s">
        <v>119</v>
      </c>
      <c r="K4" s="691"/>
      <c r="L4" s="692"/>
      <c r="M4" s="653"/>
      <c r="N4" s="668"/>
      <c r="O4" s="669"/>
      <c r="P4" s="670"/>
      <c r="Q4" s="672"/>
      <c r="R4" s="669"/>
      <c r="S4" s="670"/>
      <c r="T4" s="672"/>
      <c r="U4" s="669"/>
      <c r="V4" s="670"/>
      <c r="W4" s="672"/>
      <c r="X4" s="669"/>
      <c r="Y4" s="674"/>
    </row>
    <row r="5" spans="1:25" s="13" customFormat="1" ht="15.75">
      <c r="A5" s="676"/>
      <c r="B5" s="685"/>
      <c r="C5" s="654"/>
      <c r="D5" s="654"/>
      <c r="E5" s="655" t="s">
        <v>114</v>
      </c>
      <c r="F5" s="677" t="s">
        <v>115</v>
      </c>
      <c r="G5" s="652"/>
      <c r="H5" s="680"/>
      <c r="I5" s="654"/>
      <c r="J5" s="655" t="s">
        <v>34</v>
      </c>
      <c r="K5" s="655" t="s">
        <v>121</v>
      </c>
      <c r="L5" s="655" t="s">
        <v>122</v>
      </c>
      <c r="M5" s="653"/>
      <c r="N5" s="195">
        <v>1</v>
      </c>
      <c r="O5" s="15">
        <v>2</v>
      </c>
      <c r="P5" s="15">
        <v>3</v>
      </c>
      <c r="Q5" s="15">
        <v>4</v>
      </c>
      <c r="R5" s="15">
        <v>5</v>
      </c>
      <c r="S5" s="15">
        <v>6</v>
      </c>
      <c r="T5" s="15">
        <v>7</v>
      </c>
      <c r="U5" s="15">
        <v>8</v>
      </c>
      <c r="V5" s="15">
        <v>9</v>
      </c>
      <c r="W5" s="15">
        <v>10</v>
      </c>
      <c r="X5" s="15">
        <v>11</v>
      </c>
      <c r="Y5" s="39">
        <v>12</v>
      </c>
    </row>
    <row r="6" spans="1:25" s="13" customFormat="1" ht="21" customHeight="1" thickBot="1">
      <c r="A6" s="676"/>
      <c r="B6" s="685"/>
      <c r="C6" s="654"/>
      <c r="D6" s="654"/>
      <c r="E6" s="656"/>
      <c r="F6" s="678"/>
      <c r="G6" s="652"/>
      <c r="H6" s="680"/>
      <c r="I6" s="654"/>
      <c r="J6" s="656"/>
      <c r="K6" s="656"/>
      <c r="L6" s="656"/>
      <c r="M6" s="653"/>
      <c r="N6" s="648" t="s">
        <v>39</v>
      </c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50"/>
    </row>
    <row r="7" spans="1:25" s="13" customFormat="1" ht="36.75" customHeight="1" thickBot="1">
      <c r="A7" s="676"/>
      <c r="B7" s="686"/>
      <c r="C7" s="654"/>
      <c r="D7" s="654"/>
      <c r="E7" s="657"/>
      <c r="F7" s="679"/>
      <c r="G7" s="652"/>
      <c r="H7" s="680"/>
      <c r="I7" s="654"/>
      <c r="J7" s="657"/>
      <c r="K7" s="657"/>
      <c r="L7" s="657"/>
      <c r="M7" s="653"/>
      <c r="N7" s="88">
        <v>15</v>
      </c>
      <c r="O7" s="89">
        <v>9</v>
      </c>
      <c r="P7" s="90">
        <v>9</v>
      </c>
      <c r="Q7" s="88">
        <v>15</v>
      </c>
      <c r="R7" s="89">
        <v>9</v>
      </c>
      <c r="S7" s="90">
        <v>9</v>
      </c>
      <c r="T7" s="88">
        <v>15</v>
      </c>
      <c r="U7" s="89">
        <v>9</v>
      </c>
      <c r="V7" s="90">
        <v>9</v>
      </c>
      <c r="W7" s="88">
        <v>15</v>
      </c>
      <c r="X7" s="89">
        <v>9</v>
      </c>
      <c r="Y7" s="90">
        <v>8</v>
      </c>
    </row>
    <row r="8" spans="1:25" s="13" customFormat="1" ht="16.5" thickBot="1">
      <c r="A8" s="64">
        <v>1</v>
      </c>
      <c r="B8" s="84">
        <v>2</v>
      </c>
      <c r="C8" s="85">
        <v>3</v>
      </c>
      <c r="D8" s="85">
        <v>4</v>
      </c>
      <c r="E8" s="85">
        <v>5</v>
      </c>
      <c r="F8" s="264">
        <v>6</v>
      </c>
      <c r="G8" s="86">
        <v>7</v>
      </c>
      <c r="H8" s="72">
        <v>8</v>
      </c>
      <c r="I8" s="85">
        <v>9</v>
      </c>
      <c r="J8" s="85">
        <v>10</v>
      </c>
      <c r="K8" s="85">
        <v>11</v>
      </c>
      <c r="L8" s="85">
        <v>12</v>
      </c>
      <c r="M8" s="87">
        <v>13</v>
      </c>
      <c r="N8" s="265">
        <v>14</v>
      </c>
      <c r="O8" s="85">
        <v>15</v>
      </c>
      <c r="P8" s="85">
        <v>16</v>
      </c>
      <c r="Q8" s="85">
        <v>17</v>
      </c>
      <c r="R8" s="85">
        <v>18</v>
      </c>
      <c r="S8" s="85">
        <v>19</v>
      </c>
      <c r="T8" s="85">
        <v>20</v>
      </c>
      <c r="U8" s="85">
        <v>21</v>
      </c>
      <c r="V8" s="85">
        <v>22</v>
      </c>
      <c r="W8" s="85">
        <v>23</v>
      </c>
      <c r="X8" s="85">
        <v>24</v>
      </c>
      <c r="Y8" s="87">
        <v>25</v>
      </c>
    </row>
    <row r="9" spans="1:25" s="13" customFormat="1" ht="23.25" customHeight="1" thickBot="1">
      <c r="A9" s="700" t="s">
        <v>307</v>
      </c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2"/>
    </row>
    <row r="10" spans="1:25" s="13" customFormat="1" ht="27" customHeight="1" thickBot="1">
      <c r="A10" s="696" t="s">
        <v>66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8"/>
    </row>
    <row r="11" spans="1:25" s="13" customFormat="1" ht="31.5">
      <c r="A11" s="182" t="s">
        <v>135</v>
      </c>
      <c r="B11" s="196" t="s">
        <v>40</v>
      </c>
      <c r="C11" s="65"/>
      <c r="D11" s="182"/>
      <c r="E11" s="182"/>
      <c r="F11" s="94"/>
      <c r="G11" s="197">
        <f aca="true" t="shared" si="0" ref="G11:M11">G12+G13+G14</f>
        <v>5</v>
      </c>
      <c r="H11" s="95">
        <f t="shared" si="0"/>
        <v>150</v>
      </c>
      <c r="I11" s="76">
        <f t="shared" si="0"/>
        <v>66</v>
      </c>
      <c r="J11" s="76">
        <f t="shared" si="0"/>
        <v>0</v>
      </c>
      <c r="K11" s="76">
        <f t="shared" si="0"/>
        <v>0</v>
      </c>
      <c r="L11" s="76">
        <f t="shared" si="0"/>
        <v>66</v>
      </c>
      <c r="M11" s="96">
        <f t="shared" si="0"/>
        <v>84</v>
      </c>
      <c r="N11" s="107"/>
      <c r="O11" s="65"/>
      <c r="P11" s="106"/>
      <c r="Q11" s="97"/>
      <c r="R11" s="98"/>
      <c r="S11" s="99"/>
      <c r="T11" s="97"/>
      <c r="U11" s="98"/>
      <c r="V11" s="100"/>
      <c r="W11" s="101"/>
      <c r="X11" s="98"/>
      <c r="Y11" s="100"/>
    </row>
    <row r="12" spans="1:25" s="13" customFormat="1" ht="31.5">
      <c r="A12" s="198" t="s">
        <v>136</v>
      </c>
      <c r="B12" s="199" t="s">
        <v>40</v>
      </c>
      <c r="C12" s="69"/>
      <c r="D12" s="225">
        <v>1</v>
      </c>
      <c r="E12" s="183"/>
      <c r="F12" s="73"/>
      <c r="G12" s="154">
        <v>2</v>
      </c>
      <c r="H12" s="79">
        <f aca="true" t="shared" si="1" ref="H12:H18">G12*30</f>
        <v>60</v>
      </c>
      <c r="I12" s="266">
        <f aca="true" t="shared" si="2" ref="I12:I18">SUMPRODUCT(N12:Y12,$N$7:$Y$7)</f>
        <v>30</v>
      </c>
      <c r="J12" s="69"/>
      <c r="K12" s="69"/>
      <c r="L12" s="69">
        <v>30</v>
      </c>
      <c r="M12" s="81">
        <f aca="true" t="shared" si="3" ref="M12:M18">H12-I12</f>
        <v>30</v>
      </c>
      <c r="N12" s="200">
        <v>2</v>
      </c>
      <c r="O12" s="145"/>
      <c r="P12" s="201"/>
      <c r="Q12" s="79"/>
      <c r="R12" s="69"/>
      <c r="S12" s="81"/>
      <c r="T12" s="202"/>
      <c r="U12" s="69"/>
      <c r="V12" s="80"/>
      <c r="W12" s="82"/>
      <c r="X12" s="69"/>
      <c r="Y12" s="80"/>
    </row>
    <row r="13" spans="1:25" s="13" customFormat="1" ht="31.5">
      <c r="A13" s="198" t="s">
        <v>137</v>
      </c>
      <c r="B13" s="199" t="s">
        <v>40</v>
      </c>
      <c r="C13" s="69"/>
      <c r="D13" s="183"/>
      <c r="E13" s="183"/>
      <c r="F13" s="73"/>
      <c r="G13" s="154">
        <v>1.5</v>
      </c>
      <c r="H13" s="79">
        <f t="shared" si="1"/>
        <v>45</v>
      </c>
      <c r="I13" s="266">
        <f t="shared" si="2"/>
        <v>18</v>
      </c>
      <c r="J13" s="69"/>
      <c r="K13" s="69"/>
      <c r="L13" s="69">
        <v>18</v>
      </c>
      <c r="M13" s="81">
        <f t="shared" si="3"/>
        <v>27</v>
      </c>
      <c r="N13" s="200"/>
      <c r="O13" s="145">
        <v>2</v>
      </c>
      <c r="P13" s="201"/>
      <c r="Q13" s="79"/>
      <c r="R13" s="69"/>
      <c r="S13" s="81"/>
      <c r="T13" s="202"/>
      <c r="U13" s="69"/>
      <c r="V13" s="80"/>
      <c r="W13" s="82"/>
      <c r="X13" s="69"/>
      <c r="Y13" s="80"/>
    </row>
    <row r="14" spans="1:25" s="13" customFormat="1" ht="31.5">
      <c r="A14" s="198" t="s">
        <v>138</v>
      </c>
      <c r="B14" s="199" t="s">
        <v>40</v>
      </c>
      <c r="C14" s="69">
        <v>3</v>
      </c>
      <c r="D14" s="183"/>
      <c r="E14" s="183"/>
      <c r="F14" s="73"/>
      <c r="G14" s="154">
        <v>1.5</v>
      </c>
      <c r="H14" s="79">
        <f t="shared" si="1"/>
        <v>45</v>
      </c>
      <c r="I14" s="266">
        <f t="shared" si="2"/>
        <v>18</v>
      </c>
      <c r="J14" s="69"/>
      <c r="K14" s="69"/>
      <c r="L14" s="69">
        <v>18</v>
      </c>
      <c r="M14" s="81">
        <f t="shared" si="3"/>
        <v>27</v>
      </c>
      <c r="N14" s="200"/>
      <c r="O14" s="145"/>
      <c r="P14" s="201">
        <v>2</v>
      </c>
      <c r="Q14" s="79"/>
      <c r="R14" s="69"/>
      <c r="S14" s="81"/>
      <c r="T14" s="202"/>
      <c r="U14" s="69"/>
      <c r="V14" s="80"/>
      <c r="W14" s="82"/>
      <c r="X14" s="69"/>
      <c r="Y14" s="80"/>
    </row>
    <row r="15" spans="1:25" s="13" customFormat="1" ht="15.75">
      <c r="A15" s="183" t="s">
        <v>139</v>
      </c>
      <c r="B15" s="199" t="s">
        <v>41</v>
      </c>
      <c r="C15" s="69">
        <v>1</v>
      </c>
      <c r="D15" s="69"/>
      <c r="E15" s="69"/>
      <c r="F15" s="91"/>
      <c r="G15" s="155">
        <v>4.5</v>
      </c>
      <c r="H15" s="203">
        <f t="shared" si="1"/>
        <v>135</v>
      </c>
      <c r="I15" s="266">
        <f t="shared" si="2"/>
        <v>45</v>
      </c>
      <c r="J15" s="204">
        <v>30</v>
      </c>
      <c r="K15" s="204"/>
      <c r="L15" s="204">
        <v>15</v>
      </c>
      <c r="M15" s="205">
        <f t="shared" si="3"/>
        <v>90</v>
      </c>
      <c r="N15" s="206">
        <v>3</v>
      </c>
      <c r="O15" s="145"/>
      <c r="P15" s="201"/>
      <c r="Q15" s="200"/>
      <c r="R15" s="145"/>
      <c r="S15" s="201"/>
      <c r="T15" s="79"/>
      <c r="U15" s="69"/>
      <c r="V15" s="80"/>
      <c r="W15" s="82"/>
      <c r="X15" s="69"/>
      <c r="Y15" s="80"/>
    </row>
    <row r="16" spans="1:25" s="13" customFormat="1" ht="15.75">
      <c r="A16" s="183" t="s">
        <v>140</v>
      </c>
      <c r="B16" s="199" t="s">
        <v>42</v>
      </c>
      <c r="C16" s="69">
        <v>6</v>
      </c>
      <c r="D16" s="69"/>
      <c r="E16" s="69"/>
      <c r="F16" s="91"/>
      <c r="G16" s="155">
        <v>3</v>
      </c>
      <c r="H16" s="203">
        <f t="shared" si="1"/>
        <v>90</v>
      </c>
      <c r="I16" s="266">
        <v>30</v>
      </c>
      <c r="J16" s="204">
        <v>20</v>
      </c>
      <c r="K16" s="204"/>
      <c r="L16" s="204">
        <v>10</v>
      </c>
      <c r="M16" s="207">
        <f t="shared" si="3"/>
        <v>60</v>
      </c>
      <c r="N16" s="200"/>
      <c r="O16" s="145"/>
      <c r="P16" s="201"/>
      <c r="Q16" s="202"/>
      <c r="R16" s="145"/>
      <c r="S16" s="201">
        <v>3</v>
      </c>
      <c r="T16" s="79"/>
      <c r="U16" s="69"/>
      <c r="V16" s="80"/>
      <c r="W16" s="82"/>
      <c r="X16" s="69"/>
      <c r="Y16" s="80"/>
    </row>
    <row r="17" spans="1:25" s="13" customFormat="1" ht="31.5">
      <c r="A17" s="84" t="s">
        <v>141</v>
      </c>
      <c r="B17" s="199" t="s">
        <v>44</v>
      </c>
      <c r="C17" s="62">
        <v>6</v>
      </c>
      <c r="D17" s="62"/>
      <c r="E17" s="62"/>
      <c r="F17" s="136"/>
      <c r="G17" s="155">
        <v>3</v>
      </c>
      <c r="H17" s="203">
        <f t="shared" si="1"/>
        <v>90</v>
      </c>
      <c r="I17" s="266">
        <f t="shared" si="2"/>
        <v>36</v>
      </c>
      <c r="J17" s="208">
        <v>9</v>
      </c>
      <c r="K17" s="208"/>
      <c r="L17" s="208">
        <v>27</v>
      </c>
      <c r="M17" s="207">
        <f t="shared" si="3"/>
        <v>54</v>
      </c>
      <c r="N17" s="209"/>
      <c r="O17" s="143"/>
      <c r="P17" s="210"/>
      <c r="Q17" s="209"/>
      <c r="R17" s="143"/>
      <c r="S17" s="210">
        <v>4</v>
      </c>
      <c r="T17" s="127"/>
      <c r="U17" s="62"/>
      <c r="V17" s="189"/>
      <c r="W17" s="211"/>
      <c r="X17" s="62"/>
      <c r="Y17" s="189"/>
    </row>
    <row r="18" spans="1:25" s="13" customFormat="1" ht="16.5" thickBot="1">
      <c r="A18" s="184" t="s">
        <v>142</v>
      </c>
      <c r="B18" s="212" t="s">
        <v>45</v>
      </c>
      <c r="C18" s="62">
        <v>5</v>
      </c>
      <c r="D18" s="62"/>
      <c r="E18" s="62"/>
      <c r="F18" s="83"/>
      <c r="G18" s="213">
        <v>4.5</v>
      </c>
      <c r="H18" s="203">
        <f t="shared" si="1"/>
        <v>135</v>
      </c>
      <c r="I18" s="266">
        <f t="shared" si="2"/>
        <v>45</v>
      </c>
      <c r="J18" s="214">
        <v>27</v>
      </c>
      <c r="K18" s="214"/>
      <c r="L18" s="214">
        <v>18</v>
      </c>
      <c r="M18" s="215">
        <f t="shared" si="3"/>
        <v>90</v>
      </c>
      <c r="N18" s="216"/>
      <c r="O18" s="62"/>
      <c r="P18" s="191"/>
      <c r="Q18" s="127"/>
      <c r="R18" s="143">
        <v>5</v>
      </c>
      <c r="S18" s="191"/>
      <c r="T18" s="127"/>
      <c r="U18" s="62"/>
      <c r="V18" s="189"/>
      <c r="W18" s="211"/>
      <c r="X18" s="62"/>
      <c r="Y18" s="189"/>
    </row>
    <row r="19" spans="1:25" s="13" customFormat="1" ht="30" customHeight="1" thickBot="1">
      <c r="A19" s="699" t="s">
        <v>69</v>
      </c>
      <c r="B19" s="699"/>
      <c r="C19" s="160"/>
      <c r="D19" s="160"/>
      <c r="E19" s="160"/>
      <c r="F19" s="161"/>
      <c r="G19" s="156">
        <f>G11+G15+G16+G17+G18</f>
        <v>20</v>
      </c>
      <c r="H19" s="124">
        <f>G19*30</f>
        <v>600</v>
      </c>
      <c r="I19" s="162">
        <f>I11+I15+I16+I18</f>
        <v>186</v>
      </c>
      <c r="J19" s="162">
        <f>J11+J15+J16+J18</f>
        <v>77</v>
      </c>
      <c r="K19" s="162">
        <f>K11+K15+K16+K18</f>
        <v>0</v>
      </c>
      <c r="L19" s="162">
        <f>L11+L15+L16+L18</f>
        <v>109</v>
      </c>
      <c r="M19" s="162">
        <f>M11+M15+M16+M18</f>
        <v>324</v>
      </c>
      <c r="N19" s="162">
        <f aca="true" t="shared" si="4" ref="N19:S19">SUM(N11:N18)</f>
        <v>5</v>
      </c>
      <c r="O19" s="162">
        <f t="shared" si="4"/>
        <v>2</v>
      </c>
      <c r="P19" s="162">
        <f t="shared" si="4"/>
        <v>2</v>
      </c>
      <c r="Q19" s="162">
        <f t="shared" si="4"/>
        <v>0</v>
      </c>
      <c r="R19" s="162">
        <f t="shared" si="4"/>
        <v>5</v>
      </c>
      <c r="S19" s="162">
        <f t="shared" si="4"/>
        <v>7</v>
      </c>
      <c r="T19" s="162">
        <f aca="true" t="shared" si="5" ref="T19:Y19">T12+T15+T16+T18</f>
        <v>0</v>
      </c>
      <c r="U19" s="162">
        <f t="shared" si="5"/>
        <v>0</v>
      </c>
      <c r="V19" s="162">
        <f t="shared" si="5"/>
        <v>0</v>
      </c>
      <c r="W19" s="162">
        <f t="shared" si="5"/>
        <v>0</v>
      </c>
      <c r="X19" s="162">
        <f t="shared" si="5"/>
        <v>0</v>
      </c>
      <c r="Y19" s="162">
        <f t="shared" si="5"/>
        <v>0</v>
      </c>
    </row>
    <row r="20" spans="1:25" s="13" customFormat="1" ht="15.75">
      <c r="A20" s="182" t="s">
        <v>143</v>
      </c>
      <c r="B20" s="196" t="s">
        <v>47</v>
      </c>
      <c r="C20" s="65"/>
      <c r="D20" s="217"/>
      <c r="E20" s="217"/>
      <c r="F20" s="94"/>
      <c r="G20" s="157"/>
      <c r="H20" s="107"/>
      <c r="I20" s="185">
        <v>198</v>
      </c>
      <c r="J20" s="65">
        <v>12</v>
      </c>
      <c r="K20" s="65"/>
      <c r="L20" s="65">
        <v>186</v>
      </c>
      <c r="M20" s="106"/>
      <c r="N20" s="218"/>
      <c r="O20" s="219"/>
      <c r="P20" s="220"/>
      <c r="Q20" s="218"/>
      <c r="R20" s="219"/>
      <c r="S20" s="220"/>
      <c r="T20" s="218"/>
      <c r="U20" s="219"/>
      <c r="V20" s="221"/>
      <c r="W20" s="222"/>
      <c r="X20" s="219"/>
      <c r="Y20" s="108"/>
    </row>
    <row r="21" spans="1:25" s="13" customFormat="1" ht="15.75">
      <c r="A21" s="198" t="s">
        <v>144</v>
      </c>
      <c r="B21" s="199" t="s">
        <v>47</v>
      </c>
      <c r="C21" s="69"/>
      <c r="D21" s="225">
        <v>1</v>
      </c>
      <c r="E21" s="223"/>
      <c r="F21" s="73"/>
      <c r="G21" s="154"/>
      <c r="H21" s="79"/>
      <c r="I21" s="69">
        <f>J21+K21+L21</f>
        <v>60</v>
      </c>
      <c r="J21" s="69">
        <v>8</v>
      </c>
      <c r="K21" s="69"/>
      <c r="L21" s="69">
        <v>52</v>
      </c>
      <c r="M21" s="81"/>
      <c r="N21" s="224">
        <v>4</v>
      </c>
      <c r="O21" s="225"/>
      <c r="P21" s="226"/>
      <c r="Q21" s="224"/>
      <c r="R21" s="225"/>
      <c r="S21" s="226"/>
      <c r="T21" s="224"/>
      <c r="U21" s="225"/>
      <c r="V21" s="227"/>
      <c r="W21" s="228"/>
      <c r="X21" s="225"/>
      <c r="Y21" s="80"/>
    </row>
    <row r="22" spans="1:25" s="13" customFormat="1" ht="15.75">
      <c r="A22" s="198" t="s">
        <v>145</v>
      </c>
      <c r="B22" s="199" t="s">
        <v>47</v>
      </c>
      <c r="C22" s="69"/>
      <c r="D22" s="223"/>
      <c r="E22" s="223"/>
      <c r="F22" s="73"/>
      <c r="G22" s="154"/>
      <c r="H22" s="79"/>
      <c r="I22" s="69">
        <f>J22+K22+L22</f>
        <v>36</v>
      </c>
      <c r="J22" s="69"/>
      <c r="K22" s="69"/>
      <c r="L22" s="69">
        <v>36</v>
      </c>
      <c r="M22" s="81"/>
      <c r="N22" s="224"/>
      <c r="O22" s="225">
        <v>4</v>
      </c>
      <c r="P22" s="226"/>
      <c r="Q22" s="224"/>
      <c r="R22" s="225"/>
      <c r="S22" s="226"/>
      <c r="T22" s="224"/>
      <c r="U22" s="225"/>
      <c r="V22" s="227"/>
      <c r="W22" s="228"/>
      <c r="X22" s="225"/>
      <c r="Y22" s="80"/>
    </row>
    <row r="23" spans="1:25" s="13" customFormat="1" ht="15.75">
      <c r="A23" s="198" t="s">
        <v>146</v>
      </c>
      <c r="B23" s="199" t="s">
        <v>47</v>
      </c>
      <c r="C23" s="69"/>
      <c r="D23" s="225">
        <v>3</v>
      </c>
      <c r="E23" s="183"/>
      <c r="F23" s="73"/>
      <c r="G23" s="154"/>
      <c r="H23" s="79"/>
      <c r="I23" s="69">
        <f>J23+K23+L23</f>
        <v>36</v>
      </c>
      <c r="J23" s="69"/>
      <c r="K23" s="69"/>
      <c r="L23" s="69">
        <v>36</v>
      </c>
      <c r="M23" s="81"/>
      <c r="N23" s="224"/>
      <c r="O23" s="225"/>
      <c r="P23" s="226">
        <v>4</v>
      </c>
      <c r="Q23" s="224"/>
      <c r="R23" s="225"/>
      <c r="S23" s="226"/>
      <c r="T23" s="224"/>
      <c r="U23" s="225"/>
      <c r="V23" s="227"/>
      <c r="W23" s="228"/>
      <c r="X23" s="225"/>
      <c r="Y23" s="80"/>
    </row>
    <row r="24" spans="1:25" s="13" customFormat="1" ht="15.75">
      <c r="A24" s="198" t="s">
        <v>147</v>
      </c>
      <c r="B24" s="199" t="s">
        <v>47</v>
      </c>
      <c r="C24" s="69"/>
      <c r="D24" s="225">
        <v>4</v>
      </c>
      <c r="E24" s="183"/>
      <c r="F24" s="73"/>
      <c r="G24" s="154"/>
      <c r="H24" s="79"/>
      <c r="I24" s="69">
        <v>30</v>
      </c>
      <c r="J24" s="69">
        <v>4</v>
      </c>
      <c r="K24" s="69"/>
      <c r="L24" s="69">
        <v>26</v>
      </c>
      <c r="M24" s="81"/>
      <c r="N24" s="224"/>
      <c r="O24" s="225"/>
      <c r="P24" s="226"/>
      <c r="Q24" s="224" t="s">
        <v>133</v>
      </c>
      <c r="R24" s="129"/>
      <c r="S24" s="226"/>
      <c r="T24" s="224"/>
      <c r="U24" s="225"/>
      <c r="V24" s="227"/>
      <c r="W24" s="228"/>
      <c r="X24" s="225"/>
      <c r="Y24" s="80"/>
    </row>
    <row r="25" spans="1:25" s="13" customFormat="1" ht="15.75">
      <c r="A25" s="198" t="s">
        <v>148</v>
      </c>
      <c r="B25" s="199" t="s">
        <v>47</v>
      </c>
      <c r="C25" s="69"/>
      <c r="D25" s="183"/>
      <c r="E25" s="183"/>
      <c r="F25" s="73"/>
      <c r="G25" s="154"/>
      <c r="H25" s="79"/>
      <c r="I25" s="69">
        <v>18</v>
      </c>
      <c r="J25" s="69"/>
      <c r="K25" s="69"/>
      <c r="L25" s="69">
        <v>18</v>
      </c>
      <c r="M25" s="81"/>
      <c r="N25" s="224"/>
      <c r="O25" s="225"/>
      <c r="P25" s="226"/>
      <c r="Q25" s="449"/>
      <c r="R25" s="289" t="s">
        <v>133</v>
      </c>
      <c r="S25" s="450"/>
      <c r="T25" s="224"/>
      <c r="U25" s="225"/>
      <c r="V25" s="227"/>
      <c r="W25" s="228"/>
      <c r="X25" s="225"/>
      <c r="Y25" s="80"/>
    </row>
    <row r="26" spans="1:25" s="13" customFormat="1" ht="15.75">
      <c r="A26" s="198" t="s">
        <v>149</v>
      </c>
      <c r="B26" s="199" t="s">
        <v>47</v>
      </c>
      <c r="C26" s="69"/>
      <c r="D26" s="225">
        <v>6</v>
      </c>
      <c r="E26" s="183"/>
      <c r="F26" s="73"/>
      <c r="G26" s="154"/>
      <c r="H26" s="79"/>
      <c r="I26" s="69">
        <v>18</v>
      </c>
      <c r="J26" s="69"/>
      <c r="K26" s="69"/>
      <c r="L26" s="69">
        <v>18</v>
      </c>
      <c r="M26" s="81"/>
      <c r="N26" s="224"/>
      <c r="O26" s="225"/>
      <c r="P26" s="226"/>
      <c r="Q26" s="224"/>
      <c r="R26" s="219"/>
      <c r="S26" s="289" t="s">
        <v>133</v>
      </c>
      <c r="T26" s="224"/>
      <c r="U26" s="225"/>
      <c r="V26" s="227"/>
      <c r="W26" s="228"/>
      <c r="X26" s="225"/>
      <c r="Y26" s="80"/>
    </row>
    <row r="27" spans="1:25" s="13" customFormat="1" ht="15.75">
      <c r="A27" s="198" t="s">
        <v>150</v>
      </c>
      <c r="B27" s="199" t="s">
        <v>47</v>
      </c>
      <c r="C27" s="69"/>
      <c r="D27" s="225" t="s">
        <v>360</v>
      </c>
      <c r="E27" s="183"/>
      <c r="F27" s="73"/>
      <c r="G27" s="154"/>
      <c r="H27" s="79"/>
      <c r="I27" s="69"/>
      <c r="J27" s="69"/>
      <c r="K27" s="69"/>
      <c r="L27" s="69"/>
      <c r="M27" s="81"/>
      <c r="N27" s="224"/>
      <c r="O27" s="225"/>
      <c r="P27" s="226"/>
      <c r="Q27" s="224"/>
      <c r="R27" s="225"/>
      <c r="S27" s="226"/>
      <c r="T27" s="224" t="s">
        <v>48</v>
      </c>
      <c r="U27" s="225"/>
      <c r="V27" s="227"/>
      <c r="W27" s="228"/>
      <c r="X27" s="225"/>
      <c r="Y27" s="80"/>
    </row>
    <row r="28" spans="1:25" s="13" customFormat="1" ht="15.75">
      <c r="A28" s="198" t="s">
        <v>151</v>
      </c>
      <c r="B28" s="199" t="s">
        <v>47</v>
      </c>
      <c r="C28" s="69"/>
      <c r="D28" s="183"/>
      <c r="E28" s="183"/>
      <c r="F28" s="73"/>
      <c r="G28" s="154"/>
      <c r="H28" s="79"/>
      <c r="I28" s="69"/>
      <c r="J28" s="69"/>
      <c r="K28" s="69"/>
      <c r="L28" s="69"/>
      <c r="M28" s="81"/>
      <c r="N28" s="224"/>
      <c r="O28" s="225"/>
      <c r="P28" s="226"/>
      <c r="Q28" s="224"/>
      <c r="R28" s="225"/>
      <c r="S28" s="226"/>
      <c r="T28" s="224"/>
      <c r="U28" s="225" t="s">
        <v>48</v>
      </c>
      <c r="V28" s="227"/>
      <c r="W28" s="228"/>
      <c r="X28" s="225"/>
      <c r="Y28" s="80"/>
    </row>
    <row r="29" spans="1:25" s="13" customFormat="1" ht="15.75">
      <c r="A29" s="198" t="s">
        <v>152</v>
      </c>
      <c r="B29" s="199" t="s">
        <v>47</v>
      </c>
      <c r="C29" s="69"/>
      <c r="D29" s="225" t="s">
        <v>359</v>
      </c>
      <c r="E29" s="183"/>
      <c r="F29" s="73"/>
      <c r="G29" s="154"/>
      <c r="H29" s="79"/>
      <c r="I29" s="69"/>
      <c r="J29" s="69"/>
      <c r="K29" s="69"/>
      <c r="L29" s="69"/>
      <c r="M29" s="81"/>
      <c r="N29" s="224"/>
      <c r="O29" s="225"/>
      <c r="P29" s="226"/>
      <c r="Q29" s="224"/>
      <c r="R29" s="225"/>
      <c r="S29" s="226"/>
      <c r="T29" s="224"/>
      <c r="U29" s="225"/>
      <c r="V29" s="227" t="s">
        <v>48</v>
      </c>
      <c r="W29" s="228"/>
      <c r="X29" s="225"/>
      <c r="Y29" s="80"/>
    </row>
    <row r="30" spans="1:25" s="13" customFormat="1" ht="15.75">
      <c r="A30" s="198" t="s">
        <v>153</v>
      </c>
      <c r="B30" s="199" t="s">
        <v>47</v>
      </c>
      <c r="C30" s="69"/>
      <c r="D30" s="183"/>
      <c r="E30" s="183"/>
      <c r="F30" s="73"/>
      <c r="G30" s="154"/>
      <c r="H30" s="79"/>
      <c r="I30" s="69"/>
      <c r="J30" s="69"/>
      <c r="K30" s="69"/>
      <c r="L30" s="69"/>
      <c r="M30" s="81"/>
      <c r="N30" s="224"/>
      <c r="O30" s="225"/>
      <c r="P30" s="226"/>
      <c r="Q30" s="224"/>
      <c r="R30" s="225"/>
      <c r="S30" s="226"/>
      <c r="T30" s="224"/>
      <c r="U30" s="225"/>
      <c r="V30" s="227"/>
      <c r="W30" s="228" t="s">
        <v>48</v>
      </c>
      <c r="X30" s="225"/>
      <c r="Y30" s="80"/>
    </row>
    <row r="31" spans="1:25" s="13" customFormat="1" ht="16.5" thickBot="1">
      <c r="A31" s="84" t="s">
        <v>154</v>
      </c>
      <c r="B31" s="212" t="s">
        <v>47</v>
      </c>
      <c r="C31" s="62"/>
      <c r="D31" s="184" t="s">
        <v>131</v>
      </c>
      <c r="E31" s="184"/>
      <c r="F31" s="93"/>
      <c r="G31" s="158"/>
      <c r="H31" s="127"/>
      <c r="I31" s="188"/>
      <c r="J31" s="62"/>
      <c r="K31" s="62"/>
      <c r="L31" s="62"/>
      <c r="M31" s="191"/>
      <c r="N31" s="131"/>
      <c r="O31" s="129"/>
      <c r="P31" s="130"/>
      <c r="Q31" s="131"/>
      <c r="R31" s="129"/>
      <c r="S31" s="130"/>
      <c r="T31" s="131"/>
      <c r="U31" s="129"/>
      <c r="V31" s="132"/>
      <c r="W31" s="128"/>
      <c r="X31" s="129" t="s">
        <v>48</v>
      </c>
      <c r="Y31" s="189"/>
    </row>
    <row r="32" spans="1:25" s="13" customFormat="1" ht="16.5" customHeight="1" thickBot="1">
      <c r="A32" s="633" t="s">
        <v>69</v>
      </c>
      <c r="B32" s="634"/>
      <c r="C32" s="634"/>
      <c r="D32" s="634"/>
      <c r="E32" s="634"/>
      <c r="F32" s="637"/>
      <c r="G32" s="159"/>
      <c r="H32" s="160"/>
      <c r="I32" s="163">
        <f>I20</f>
        <v>198</v>
      </c>
      <c r="J32" s="163">
        <f aca="true" t="shared" si="6" ref="J32:Y32">J20</f>
        <v>12</v>
      </c>
      <c r="K32" s="163">
        <f t="shared" si="6"/>
        <v>0</v>
      </c>
      <c r="L32" s="163">
        <f t="shared" si="6"/>
        <v>186</v>
      </c>
      <c r="M32" s="163">
        <f t="shared" si="6"/>
        <v>0</v>
      </c>
      <c r="N32" s="163">
        <v>4</v>
      </c>
      <c r="O32" s="163">
        <v>4</v>
      </c>
      <c r="P32" s="163">
        <v>4</v>
      </c>
      <c r="Q32" s="163">
        <v>2</v>
      </c>
      <c r="R32" s="163">
        <v>2</v>
      </c>
      <c r="S32" s="163">
        <v>2</v>
      </c>
      <c r="T32" s="163">
        <f t="shared" si="6"/>
        <v>0</v>
      </c>
      <c r="U32" s="163">
        <f t="shared" si="6"/>
        <v>0</v>
      </c>
      <c r="V32" s="163">
        <f t="shared" si="6"/>
        <v>0</v>
      </c>
      <c r="W32" s="163">
        <f t="shared" si="6"/>
        <v>0</v>
      </c>
      <c r="X32" s="163">
        <f t="shared" si="6"/>
        <v>0</v>
      </c>
      <c r="Y32" s="163">
        <f t="shared" si="6"/>
        <v>0</v>
      </c>
    </row>
    <row r="33" spans="1:25" s="13" customFormat="1" ht="20.25" customHeight="1" thickBot="1">
      <c r="A33" s="633" t="s">
        <v>68</v>
      </c>
      <c r="B33" s="634"/>
      <c r="C33" s="634"/>
      <c r="D33" s="634"/>
      <c r="E33" s="634"/>
      <c r="F33" s="637"/>
      <c r="G33" s="156">
        <f>G19+G32</f>
        <v>20</v>
      </c>
      <c r="H33" s="156">
        <f aca="true" t="shared" si="7" ref="H33:Y33">H19+H32</f>
        <v>600</v>
      </c>
      <c r="I33" s="156">
        <f t="shared" si="7"/>
        <v>384</v>
      </c>
      <c r="J33" s="156">
        <f t="shared" si="7"/>
        <v>89</v>
      </c>
      <c r="K33" s="156">
        <f t="shared" si="7"/>
        <v>0</v>
      </c>
      <c r="L33" s="156">
        <f t="shared" si="7"/>
        <v>295</v>
      </c>
      <c r="M33" s="156">
        <f t="shared" si="7"/>
        <v>324</v>
      </c>
      <c r="N33" s="162">
        <f t="shared" si="7"/>
        <v>9</v>
      </c>
      <c r="O33" s="162">
        <f t="shared" si="7"/>
        <v>6</v>
      </c>
      <c r="P33" s="162">
        <f t="shared" si="7"/>
        <v>6</v>
      </c>
      <c r="Q33" s="166">
        <f t="shared" si="7"/>
        <v>2</v>
      </c>
      <c r="R33" s="162">
        <f t="shared" si="7"/>
        <v>7</v>
      </c>
      <c r="S33" s="162">
        <f t="shared" si="7"/>
        <v>9</v>
      </c>
      <c r="T33" s="162">
        <f t="shared" si="7"/>
        <v>0</v>
      </c>
      <c r="U33" s="162">
        <f t="shared" si="7"/>
        <v>0</v>
      </c>
      <c r="V33" s="162">
        <f t="shared" si="7"/>
        <v>0</v>
      </c>
      <c r="W33" s="162">
        <f t="shared" si="7"/>
        <v>0</v>
      </c>
      <c r="X33" s="162">
        <f t="shared" si="7"/>
        <v>0</v>
      </c>
      <c r="Y33" s="162">
        <f t="shared" si="7"/>
        <v>0</v>
      </c>
    </row>
    <row r="34" spans="1:25" s="13" customFormat="1" ht="18.75" customHeight="1">
      <c r="A34" s="638" t="s">
        <v>361</v>
      </c>
      <c r="B34" s="63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229"/>
      <c r="N34" s="230"/>
      <c r="O34" s="164"/>
      <c r="P34" s="229"/>
      <c r="Q34" s="230"/>
      <c r="R34" s="164"/>
      <c r="S34" s="229"/>
      <c r="T34" s="230"/>
      <c r="U34" s="164"/>
      <c r="V34" s="231"/>
      <c r="W34" s="232"/>
      <c r="X34" s="164"/>
      <c r="Y34" s="231"/>
    </row>
    <row r="35" spans="1:25" s="13" customFormat="1" ht="18" customHeight="1">
      <c r="A35" s="635" t="s">
        <v>362</v>
      </c>
      <c r="B35" s="636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2"/>
      <c r="N35" s="323"/>
      <c r="O35" s="321"/>
      <c r="P35" s="322"/>
      <c r="Q35" s="323"/>
      <c r="R35" s="321"/>
      <c r="S35" s="322"/>
      <c r="T35" s="323"/>
      <c r="U35" s="321"/>
      <c r="V35" s="324"/>
      <c r="W35" s="325"/>
      <c r="X35" s="321"/>
      <c r="Y35" s="324"/>
    </row>
    <row r="36" spans="1:25" s="13" customFormat="1" ht="24" customHeight="1" thickBot="1">
      <c r="A36" s="687" t="s">
        <v>67</v>
      </c>
      <c r="B36" s="688"/>
      <c r="C36" s="688"/>
      <c r="D36" s="688"/>
      <c r="E36" s="688"/>
      <c r="F36" s="688"/>
      <c r="G36" s="689"/>
      <c r="H36" s="689"/>
      <c r="I36" s="689"/>
      <c r="J36" s="689"/>
      <c r="K36" s="689"/>
      <c r="L36" s="689"/>
      <c r="M36" s="689"/>
      <c r="N36" s="688"/>
      <c r="O36" s="688"/>
      <c r="P36" s="688"/>
      <c r="Q36" s="688"/>
      <c r="R36" s="688"/>
      <c r="S36" s="688"/>
      <c r="T36" s="688"/>
      <c r="U36" s="688"/>
      <c r="V36" s="688"/>
      <c r="W36" s="688"/>
      <c r="X36" s="688"/>
      <c r="Y36" s="690"/>
    </row>
    <row r="37" spans="1:25" s="13" customFormat="1" ht="15.75">
      <c r="A37" s="183" t="s">
        <v>155</v>
      </c>
      <c r="B37" s="267" t="s">
        <v>202</v>
      </c>
      <c r="C37" s="268"/>
      <c r="D37" s="269"/>
      <c r="E37" s="233"/>
      <c r="F37" s="277"/>
      <c r="G37" s="334">
        <f>SUM(G38:G39)</f>
        <v>9</v>
      </c>
      <c r="H37" s="330">
        <f>SUM(H38:H39)</f>
        <v>270</v>
      </c>
      <c r="I37" s="281">
        <f>SUM(I38:I39)</f>
        <v>114</v>
      </c>
      <c r="J37" s="442">
        <f>SUM(J38:J39)</f>
        <v>57</v>
      </c>
      <c r="K37" s="281"/>
      <c r="L37" s="281">
        <f>SUM(L38:L39)</f>
        <v>57</v>
      </c>
      <c r="M37" s="282">
        <f>SUM(M38:M39)</f>
        <v>156</v>
      </c>
      <c r="N37" s="288"/>
      <c r="O37" s="289"/>
      <c r="P37" s="290"/>
      <c r="Q37" s="288"/>
      <c r="R37" s="289"/>
      <c r="S37" s="290"/>
      <c r="T37" s="288"/>
      <c r="U37" s="289"/>
      <c r="V37" s="290"/>
      <c r="W37" s="288"/>
      <c r="X37" s="289"/>
      <c r="Y37" s="291"/>
    </row>
    <row r="38" spans="1:52" s="13" customFormat="1" ht="15.75">
      <c r="A38" s="65" t="s">
        <v>312</v>
      </c>
      <c r="B38" s="267" t="s">
        <v>202</v>
      </c>
      <c r="C38" s="268"/>
      <c r="D38" s="268">
        <v>1</v>
      </c>
      <c r="E38" s="234"/>
      <c r="F38" s="53"/>
      <c r="G38" s="335">
        <f>H38/30</f>
        <v>4.5</v>
      </c>
      <c r="H38" s="331">
        <v>135</v>
      </c>
      <c r="I38" s="266">
        <f>SUMPRODUCT(N38:Y38,$N$7:$Y$7)</f>
        <v>60</v>
      </c>
      <c r="J38" s="273">
        <v>30</v>
      </c>
      <c r="K38" s="268"/>
      <c r="L38" s="268">
        <v>30</v>
      </c>
      <c r="M38" s="283">
        <f aca="true" t="shared" si="8" ref="M38:M44">H38-I38</f>
        <v>75</v>
      </c>
      <c r="N38" s="288">
        <v>4</v>
      </c>
      <c r="O38" s="289"/>
      <c r="P38" s="290"/>
      <c r="Q38" s="288"/>
      <c r="R38" s="289"/>
      <c r="S38" s="290"/>
      <c r="T38" s="288"/>
      <c r="U38" s="289"/>
      <c r="V38" s="290"/>
      <c r="W38" s="288"/>
      <c r="X38" s="289"/>
      <c r="Y38" s="291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s="13" customFormat="1" ht="15.75">
      <c r="A39" s="65" t="s">
        <v>313</v>
      </c>
      <c r="B39" s="267" t="s">
        <v>202</v>
      </c>
      <c r="C39" s="268">
        <v>2</v>
      </c>
      <c r="D39" s="269"/>
      <c r="E39" s="234"/>
      <c r="F39" s="53"/>
      <c r="G39" s="336">
        <f>H39/30</f>
        <v>4.5</v>
      </c>
      <c r="H39" s="331">
        <v>135</v>
      </c>
      <c r="I39" s="266">
        <f>SUMPRODUCT(N39:Y39,$N$7:$Y$7)</f>
        <v>54</v>
      </c>
      <c r="J39" s="273">
        <v>27</v>
      </c>
      <c r="K39" s="268"/>
      <c r="L39" s="268">
        <v>27</v>
      </c>
      <c r="M39" s="283">
        <f t="shared" si="8"/>
        <v>81</v>
      </c>
      <c r="N39" s="288"/>
      <c r="O39" s="289">
        <v>6</v>
      </c>
      <c r="P39" s="290"/>
      <c r="Q39" s="288"/>
      <c r="R39" s="289"/>
      <c r="S39" s="290"/>
      <c r="T39" s="288"/>
      <c r="U39" s="289"/>
      <c r="V39" s="290"/>
      <c r="W39" s="288"/>
      <c r="X39" s="289"/>
      <c r="Y39" s="291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25" s="13" customFormat="1" ht="15.75">
      <c r="A40" s="183" t="s">
        <v>156</v>
      </c>
      <c r="B40" s="267" t="s">
        <v>203</v>
      </c>
      <c r="C40" s="268">
        <v>6</v>
      </c>
      <c r="D40" s="269"/>
      <c r="E40" s="234"/>
      <c r="F40" s="53"/>
      <c r="G40" s="336">
        <f aca="true" t="shared" si="9" ref="G40:G57">H40/30</f>
        <v>3.5</v>
      </c>
      <c r="H40" s="333">
        <v>105</v>
      </c>
      <c r="I40" s="266">
        <f>SUMPRODUCT(N40:Y40,$N$7:$Y$7)</f>
        <v>54</v>
      </c>
      <c r="J40" s="274">
        <v>27</v>
      </c>
      <c r="K40" s="274">
        <v>27</v>
      </c>
      <c r="L40" s="274"/>
      <c r="M40" s="283">
        <f>H40-I40</f>
        <v>51</v>
      </c>
      <c r="N40" s="288"/>
      <c r="O40" s="289"/>
      <c r="P40" s="290"/>
      <c r="Q40" s="288"/>
      <c r="R40" s="289"/>
      <c r="S40" s="290">
        <v>6</v>
      </c>
      <c r="T40" s="292"/>
      <c r="U40" s="293"/>
      <c r="V40" s="294"/>
      <c r="W40" s="292"/>
      <c r="X40" s="293"/>
      <c r="Y40" s="291"/>
    </row>
    <row r="41" spans="1:25" s="13" customFormat="1" ht="15.75">
      <c r="A41" s="183" t="s">
        <v>157</v>
      </c>
      <c r="B41" s="267" t="s">
        <v>204</v>
      </c>
      <c r="C41" s="268"/>
      <c r="D41" s="269"/>
      <c r="E41" s="234"/>
      <c r="F41" s="53"/>
      <c r="G41" s="336">
        <f t="shared" si="9"/>
        <v>5</v>
      </c>
      <c r="H41" s="332">
        <v>150</v>
      </c>
      <c r="I41" s="266">
        <f>SUM(I42:I43)</f>
        <v>81</v>
      </c>
      <c r="J41" s="266">
        <f>SUM(J42:J43)</f>
        <v>48</v>
      </c>
      <c r="K41" s="266">
        <f>SUM(K42:K43)</f>
        <v>18</v>
      </c>
      <c r="L41" s="266">
        <f>SUM(L42:L43)</f>
        <v>15</v>
      </c>
      <c r="M41" s="283">
        <f t="shared" si="8"/>
        <v>69</v>
      </c>
      <c r="N41" s="288"/>
      <c r="O41" s="289"/>
      <c r="P41" s="290"/>
      <c r="Q41" s="288"/>
      <c r="R41" s="289"/>
      <c r="S41" s="290"/>
      <c r="T41" s="288"/>
      <c r="U41" s="289"/>
      <c r="V41" s="290"/>
      <c r="W41" s="288"/>
      <c r="X41" s="289"/>
      <c r="Y41" s="291"/>
    </row>
    <row r="42" spans="1:25" s="13" customFormat="1" ht="15.75">
      <c r="A42" s="69" t="s">
        <v>314</v>
      </c>
      <c r="B42" s="267" t="s">
        <v>204</v>
      </c>
      <c r="C42" s="268"/>
      <c r="D42" s="268">
        <v>1</v>
      </c>
      <c r="E42" s="234"/>
      <c r="F42" s="53"/>
      <c r="G42" s="336">
        <f t="shared" si="9"/>
        <v>3</v>
      </c>
      <c r="H42" s="331">
        <v>90</v>
      </c>
      <c r="I42" s="266">
        <f>SUMPRODUCT(N42:Y42,$N$7:$Y$7)</f>
        <v>45</v>
      </c>
      <c r="J42" s="273">
        <v>30</v>
      </c>
      <c r="K42" s="268"/>
      <c r="L42" s="273">
        <v>15</v>
      </c>
      <c r="M42" s="283">
        <f t="shared" si="8"/>
        <v>45</v>
      </c>
      <c r="N42" s="288">
        <v>3</v>
      </c>
      <c r="O42" s="289"/>
      <c r="P42" s="290"/>
      <c r="Q42" s="288"/>
      <c r="R42" s="289"/>
      <c r="S42" s="290"/>
      <c r="T42" s="288"/>
      <c r="U42" s="289"/>
      <c r="V42" s="290"/>
      <c r="W42" s="288"/>
      <c r="X42" s="289"/>
      <c r="Y42" s="291"/>
    </row>
    <row r="43" spans="1:25" s="13" customFormat="1" ht="15.75">
      <c r="A43" s="69" t="s">
        <v>315</v>
      </c>
      <c r="B43" s="267" t="s">
        <v>204</v>
      </c>
      <c r="C43" s="268">
        <v>2</v>
      </c>
      <c r="D43" s="269"/>
      <c r="E43" s="234"/>
      <c r="F43" s="53"/>
      <c r="G43" s="336">
        <f t="shared" si="9"/>
        <v>2</v>
      </c>
      <c r="H43" s="331">
        <v>60</v>
      </c>
      <c r="I43" s="266">
        <f>SUMPRODUCT(N43:Y43,$N$7:$Y$7)</f>
        <v>36</v>
      </c>
      <c r="J43" s="273">
        <v>18</v>
      </c>
      <c r="K43" s="268">
        <v>18</v>
      </c>
      <c r="L43" s="273"/>
      <c r="M43" s="283">
        <f t="shared" si="8"/>
        <v>24</v>
      </c>
      <c r="N43" s="288"/>
      <c r="O43" s="289">
        <v>4</v>
      </c>
      <c r="P43" s="290"/>
      <c r="Q43" s="288"/>
      <c r="R43" s="289"/>
      <c r="S43" s="290"/>
      <c r="T43" s="288"/>
      <c r="U43" s="289"/>
      <c r="V43" s="290"/>
      <c r="W43" s="288"/>
      <c r="X43" s="289"/>
      <c r="Y43" s="291"/>
    </row>
    <row r="44" spans="1:25" s="13" customFormat="1" ht="15.75">
      <c r="A44" s="183" t="s">
        <v>158</v>
      </c>
      <c r="B44" s="267" t="s">
        <v>205</v>
      </c>
      <c r="C44" s="268">
        <v>4</v>
      </c>
      <c r="D44" s="269"/>
      <c r="E44" s="235"/>
      <c r="F44" s="278"/>
      <c r="G44" s="336">
        <f t="shared" si="9"/>
        <v>4.5</v>
      </c>
      <c r="H44" s="331">
        <v>135</v>
      </c>
      <c r="I44" s="266">
        <f>SUMPRODUCT(N44:Y44,$N$7:$Y$7)</f>
        <v>60</v>
      </c>
      <c r="J44" s="273">
        <v>30</v>
      </c>
      <c r="K44" s="268"/>
      <c r="L44" s="268">
        <v>30</v>
      </c>
      <c r="M44" s="283">
        <f t="shared" si="8"/>
        <v>75</v>
      </c>
      <c r="N44" s="288"/>
      <c r="O44" s="289"/>
      <c r="P44" s="290"/>
      <c r="Q44" s="288">
        <v>4</v>
      </c>
      <c r="R44" s="289"/>
      <c r="S44" s="290"/>
      <c r="T44" s="288"/>
      <c r="U44" s="289"/>
      <c r="V44" s="290"/>
      <c r="W44" s="288"/>
      <c r="X44" s="289"/>
      <c r="Y44" s="291"/>
    </row>
    <row r="45" spans="1:25" s="13" customFormat="1" ht="15.75" customHeight="1">
      <c r="A45" s="183" t="s">
        <v>159</v>
      </c>
      <c r="B45" s="267" t="s">
        <v>206</v>
      </c>
      <c r="C45" s="269"/>
      <c r="D45" s="268"/>
      <c r="E45" s="236"/>
      <c r="F45" s="279"/>
      <c r="G45" s="336">
        <f t="shared" si="9"/>
        <v>4.5</v>
      </c>
      <c r="H45" s="333">
        <v>135</v>
      </c>
      <c r="I45" s="274">
        <f>SUM(I46:I47)</f>
        <v>57</v>
      </c>
      <c r="J45" s="274">
        <f>SUM(J46:J47)</f>
        <v>33</v>
      </c>
      <c r="K45" s="274">
        <f>SUM(K46:K47)</f>
        <v>24</v>
      </c>
      <c r="L45" s="274"/>
      <c r="M45" s="285">
        <f>SUM(M46:M47)</f>
        <v>78</v>
      </c>
      <c r="N45" s="288"/>
      <c r="O45" s="289"/>
      <c r="P45" s="290"/>
      <c r="Q45" s="288"/>
      <c r="R45" s="289"/>
      <c r="S45" s="290"/>
      <c r="T45" s="288"/>
      <c r="U45" s="289"/>
      <c r="V45" s="290"/>
      <c r="W45" s="288"/>
      <c r="X45" s="289"/>
      <c r="Y45" s="291"/>
    </row>
    <row r="46" spans="1:25" s="13" customFormat="1" ht="15.75">
      <c r="A46" s="183" t="s">
        <v>316</v>
      </c>
      <c r="B46" s="267" t="s">
        <v>206</v>
      </c>
      <c r="C46" s="269"/>
      <c r="D46" s="268">
        <v>3</v>
      </c>
      <c r="E46" s="235"/>
      <c r="F46" s="53"/>
      <c r="G46" s="336">
        <f t="shared" si="9"/>
        <v>2</v>
      </c>
      <c r="H46" s="331">
        <v>60</v>
      </c>
      <c r="I46" s="266">
        <f>SUMPRODUCT(N46:Y46,$N$7:$Y$7)</f>
        <v>27</v>
      </c>
      <c r="J46" s="273">
        <v>18</v>
      </c>
      <c r="K46" s="268">
        <v>9</v>
      </c>
      <c r="L46" s="268"/>
      <c r="M46" s="283">
        <f aca="true" t="shared" si="10" ref="M46:M53">H46-I46</f>
        <v>33</v>
      </c>
      <c r="N46" s="288"/>
      <c r="O46" s="289"/>
      <c r="P46" s="290">
        <v>3</v>
      </c>
      <c r="Q46" s="288"/>
      <c r="R46" s="289"/>
      <c r="S46" s="290"/>
      <c r="T46" s="288"/>
      <c r="U46" s="289"/>
      <c r="V46" s="290"/>
      <c r="W46" s="288"/>
      <c r="X46" s="289"/>
      <c r="Y46" s="291"/>
    </row>
    <row r="47" spans="1:25" s="13" customFormat="1" ht="15.75">
      <c r="A47" s="183" t="s">
        <v>317</v>
      </c>
      <c r="B47" s="267" t="s">
        <v>206</v>
      </c>
      <c r="C47" s="268">
        <v>4</v>
      </c>
      <c r="D47" s="268"/>
      <c r="E47" s="235"/>
      <c r="F47" s="53"/>
      <c r="G47" s="336">
        <f t="shared" si="9"/>
        <v>2.5</v>
      </c>
      <c r="H47" s="331">
        <v>75</v>
      </c>
      <c r="I47" s="266">
        <f>SUMPRODUCT(N47:Y47,$N$7:$Y$7)</f>
        <v>30</v>
      </c>
      <c r="J47" s="273">
        <v>15</v>
      </c>
      <c r="K47" s="268">
        <v>15</v>
      </c>
      <c r="L47" s="268"/>
      <c r="M47" s="283">
        <f t="shared" si="10"/>
        <v>45</v>
      </c>
      <c r="N47" s="288"/>
      <c r="O47" s="289"/>
      <c r="P47" s="290"/>
      <c r="Q47" s="288">
        <v>2</v>
      </c>
      <c r="R47" s="289"/>
      <c r="S47" s="290"/>
      <c r="T47" s="288"/>
      <c r="U47" s="289"/>
      <c r="V47" s="290"/>
      <c r="W47" s="288"/>
      <c r="X47" s="289"/>
      <c r="Y47" s="291"/>
    </row>
    <row r="48" spans="1:25" s="13" customFormat="1" ht="15.75">
      <c r="A48" s="183" t="s">
        <v>160</v>
      </c>
      <c r="B48" s="267" t="s">
        <v>207</v>
      </c>
      <c r="C48" s="268"/>
      <c r="D48" s="269"/>
      <c r="E48" s="235"/>
      <c r="F48" s="53"/>
      <c r="G48" s="336">
        <f t="shared" si="9"/>
        <v>15</v>
      </c>
      <c r="H48" s="332">
        <v>450</v>
      </c>
      <c r="I48" s="266">
        <f>SUM(I49:I51)</f>
        <v>177</v>
      </c>
      <c r="J48" s="266">
        <f>SUM(J49:J51)</f>
        <v>81</v>
      </c>
      <c r="K48" s="266"/>
      <c r="L48" s="266">
        <f>SUM(L49:L51)</f>
        <v>96</v>
      </c>
      <c r="M48" s="283">
        <f t="shared" si="10"/>
        <v>273</v>
      </c>
      <c r="N48" s="288"/>
      <c r="O48" s="289"/>
      <c r="P48" s="290"/>
      <c r="Q48" s="288"/>
      <c r="R48" s="289"/>
      <c r="S48" s="290"/>
      <c r="T48" s="288"/>
      <c r="U48" s="289"/>
      <c r="V48" s="290"/>
      <c r="W48" s="288"/>
      <c r="X48" s="289"/>
      <c r="Y48" s="291"/>
    </row>
    <row r="49" spans="1:25" s="13" customFormat="1" ht="15.75">
      <c r="A49" s="183" t="s">
        <v>211</v>
      </c>
      <c r="B49" s="267" t="s">
        <v>207</v>
      </c>
      <c r="C49" s="268">
        <v>1</v>
      </c>
      <c r="D49" s="268"/>
      <c r="E49" s="234"/>
      <c r="F49" s="53"/>
      <c r="G49" s="336">
        <f t="shared" si="9"/>
        <v>7</v>
      </c>
      <c r="H49" s="331">
        <v>210</v>
      </c>
      <c r="I49" s="266">
        <f>SUMPRODUCT(N49:Y49,$N$7:$Y$7)</f>
        <v>105</v>
      </c>
      <c r="J49" s="273">
        <v>45</v>
      </c>
      <c r="K49" s="268"/>
      <c r="L49" s="273">
        <v>60</v>
      </c>
      <c r="M49" s="283">
        <f t="shared" si="10"/>
        <v>105</v>
      </c>
      <c r="N49" s="288">
        <v>7</v>
      </c>
      <c r="O49" s="289"/>
      <c r="P49" s="290"/>
      <c r="Q49" s="288"/>
      <c r="R49" s="289"/>
      <c r="S49" s="290"/>
      <c r="T49" s="288"/>
      <c r="U49" s="289"/>
      <c r="V49" s="290"/>
      <c r="W49" s="288"/>
      <c r="X49" s="289"/>
      <c r="Y49" s="291"/>
    </row>
    <row r="50" spans="1:25" s="13" customFormat="1" ht="15.75">
      <c r="A50" s="183" t="s">
        <v>212</v>
      </c>
      <c r="B50" s="267" t="s">
        <v>207</v>
      </c>
      <c r="C50" s="268"/>
      <c r="D50" s="268"/>
      <c r="E50" s="234"/>
      <c r="F50" s="53"/>
      <c r="G50" s="336">
        <f t="shared" si="9"/>
        <v>3.5</v>
      </c>
      <c r="H50" s="331">
        <v>105</v>
      </c>
      <c r="I50" s="266">
        <f>SUMPRODUCT(N50:Y50,$N$7:$Y$7)</f>
        <v>36</v>
      </c>
      <c r="J50" s="273">
        <v>18</v>
      </c>
      <c r="K50" s="268"/>
      <c r="L50" s="273">
        <v>18</v>
      </c>
      <c r="M50" s="283">
        <f t="shared" si="10"/>
        <v>69</v>
      </c>
      <c r="N50" s="288"/>
      <c r="O50" s="289">
        <v>4</v>
      </c>
      <c r="P50" s="290"/>
      <c r="Q50" s="288"/>
      <c r="R50" s="289"/>
      <c r="S50" s="290"/>
      <c r="T50" s="288"/>
      <c r="U50" s="289"/>
      <c r="V50" s="290"/>
      <c r="W50" s="288"/>
      <c r="X50" s="289"/>
      <c r="Y50" s="291"/>
    </row>
    <row r="51" spans="1:25" s="13" customFormat="1" ht="15.75">
      <c r="A51" s="183" t="s">
        <v>318</v>
      </c>
      <c r="B51" s="267" t="s">
        <v>207</v>
      </c>
      <c r="C51" s="268">
        <v>3</v>
      </c>
      <c r="D51" s="269"/>
      <c r="E51" s="234"/>
      <c r="F51" s="53"/>
      <c r="G51" s="336">
        <f t="shared" si="9"/>
        <v>4.5</v>
      </c>
      <c r="H51" s="331">
        <v>135</v>
      </c>
      <c r="I51" s="266">
        <f>SUMPRODUCT(N51:Y51,$N$7:$Y$7)</f>
        <v>36</v>
      </c>
      <c r="J51" s="273">
        <v>18</v>
      </c>
      <c r="K51" s="268"/>
      <c r="L51" s="273">
        <v>18</v>
      </c>
      <c r="M51" s="283">
        <f t="shared" si="10"/>
        <v>99</v>
      </c>
      <c r="N51" s="288"/>
      <c r="O51" s="289"/>
      <c r="P51" s="290">
        <v>4</v>
      </c>
      <c r="Q51" s="288"/>
      <c r="R51" s="289"/>
      <c r="S51" s="290"/>
      <c r="T51" s="288"/>
      <c r="U51" s="289"/>
      <c r="V51" s="290"/>
      <c r="W51" s="288"/>
      <c r="X51" s="289"/>
      <c r="Y51" s="291"/>
    </row>
    <row r="52" spans="1:25" s="13" customFormat="1" ht="15.75">
      <c r="A52" s="183" t="s">
        <v>161</v>
      </c>
      <c r="B52" s="267" t="s">
        <v>208</v>
      </c>
      <c r="C52" s="268">
        <v>7</v>
      </c>
      <c r="D52" s="269"/>
      <c r="E52" s="234"/>
      <c r="F52" s="53"/>
      <c r="G52" s="336">
        <f t="shared" si="9"/>
        <v>4.5</v>
      </c>
      <c r="H52" s="331">
        <v>135</v>
      </c>
      <c r="I52" s="266">
        <f>SUMPRODUCT(N52:Y52,$N$7:$Y$7)</f>
        <v>60</v>
      </c>
      <c r="J52" s="273">
        <v>30</v>
      </c>
      <c r="K52" s="268"/>
      <c r="L52" s="268">
        <v>30</v>
      </c>
      <c r="M52" s="283">
        <f>H52-I52</f>
        <v>75</v>
      </c>
      <c r="N52" s="288"/>
      <c r="O52" s="289"/>
      <c r="P52" s="290"/>
      <c r="Q52" s="288"/>
      <c r="R52" s="289"/>
      <c r="S52" s="290"/>
      <c r="T52" s="288">
        <v>4</v>
      </c>
      <c r="U52" s="289"/>
      <c r="V52" s="290"/>
      <c r="W52" s="288"/>
      <c r="X52" s="289"/>
      <c r="Y52" s="291"/>
    </row>
    <row r="53" spans="1:25" s="13" customFormat="1" ht="31.5">
      <c r="A53" s="183" t="s">
        <v>162</v>
      </c>
      <c r="B53" s="267" t="s">
        <v>209</v>
      </c>
      <c r="C53" s="268">
        <v>5</v>
      </c>
      <c r="D53" s="268"/>
      <c r="E53" s="234"/>
      <c r="F53" s="53"/>
      <c r="G53" s="336">
        <f t="shared" si="9"/>
        <v>4</v>
      </c>
      <c r="H53" s="331">
        <v>120</v>
      </c>
      <c r="I53" s="266">
        <f>SUMPRODUCT(N53:Y53,$N$7:$Y$7)</f>
        <v>54</v>
      </c>
      <c r="J53" s="273">
        <v>27</v>
      </c>
      <c r="K53" s="268"/>
      <c r="L53" s="268">
        <v>27</v>
      </c>
      <c r="M53" s="283">
        <f t="shared" si="10"/>
        <v>66</v>
      </c>
      <c r="N53" s="288"/>
      <c r="O53" s="289"/>
      <c r="P53" s="290"/>
      <c r="Q53" s="288"/>
      <c r="R53" s="289">
        <v>6</v>
      </c>
      <c r="S53" s="290"/>
      <c r="T53" s="288"/>
      <c r="U53" s="289"/>
      <c r="V53" s="290"/>
      <c r="W53" s="288"/>
      <c r="X53" s="289"/>
      <c r="Y53" s="291"/>
    </row>
    <row r="54" spans="1:25" s="13" customFormat="1" ht="15.75">
      <c r="A54" s="183" t="s">
        <v>163</v>
      </c>
      <c r="B54" s="267" t="s">
        <v>53</v>
      </c>
      <c r="C54" s="268"/>
      <c r="D54" s="269"/>
      <c r="E54" s="234"/>
      <c r="F54" s="53"/>
      <c r="G54" s="336">
        <f t="shared" si="9"/>
        <v>7</v>
      </c>
      <c r="H54" s="332">
        <v>210</v>
      </c>
      <c r="I54" s="266">
        <f>SUM(I55:I56)</f>
        <v>96</v>
      </c>
      <c r="J54" s="266">
        <f>SUM(J55:J56)</f>
        <v>57</v>
      </c>
      <c r="K54" s="266">
        <f>SUM(K55:K56)</f>
        <v>24</v>
      </c>
      <c r="L54" s="266">
        <f>SUM(L55:L56)</f>
        <v>15</v>
      </c>
      <c r="M54" s="283">
        <f>H54-I54</f>
        <v>114</v>
      </c>
      <c r="N54" s="288"/>
      <c r="O54" s="289"/>
      <c r="P54" s="290"/>
      <c r="Q54" s="288"/>
      <c r="R54" s="289"/>
      <c r="S54" s="290"/>
      <c r="T54" s="288"/>
      <c r="U54" s="289"/>
      <c r="V54" s="295"/>
      <c r="W54" s="288"/>
      <c r="X54" s="289"/>
      <c r="Y54" s="291"/>
    </row>
    <row r="55" spans="1:25" s="13" customFormat="1" ht="15.75">
      <c r="A55" s="183" t="s">
        <v>319</v>
      </c>
      <c r="B55" s="267" t="s">
        <v>53</v>
      </c>
      <c r="C55" s="270"/>
      <c r="D55" s="270">
        <v>3</v>
      </c>
      <c r="E55" s="234"/>
      <c r="F55" s="53"/>
      <c r="G55" s="336">
        <f t="shared" si="9"/>
        <v>3</v>
      </c>
      <c r="H55" s="331">
        <v>90</v>
      </c>
      <c r="I55" s="266">
        <f>SUMPRODUCT(N55:Y55,$N$7:$Y$7)</f>
        <v>36</v>
      </c>
      <c r="J55" s="273">
        <v>27</v>
      </c>
      <c r="K55" s="268">
        <v>9</v>
      </c>
      <c r="L55" s="268"/>
      <c r="M55" s="283">
        <f>H55-I55</f>
        <v>54</v>
      </c>
      <c r="N55" s="288"/>
      <c r="O55" s="289"/>
      <c r="P55" s="290">
        <v>4</v>
      </c>
      <c r="Q55" s="288"/>
      <c r="R55" s="293"/>
      <c r="S55" s="294"/>
      <c r="T55" s="292"/>
      <c r="U55" s="293"/>
      <c r="V55" s="296"/>
      <c r="W55" s="292"/>
      <c r="X55" s="293"/>
      <c r="Y55" s="291"/>
    </row>
    <row r="56" spans="1:25" s="13" customFormat="1" ht="15.75">
      <c r="A56" s="183" t="s">
        <v>320</v>
      </c>
      <c r="B56" s="267" t="s">
        <v>53</v>
      </c>
      <c r="C56" s="270">
        <v>4</v>
      </c>
      <c r="D56" s="271"/>
      <c r="E56" s="234"/>
      <c r="F56" s="53"/>
      <c r="G56" s="336">
        <f t="shared" si="9"/>
        <v>4</v>
      </c>
      <c r="H56" s="331">
        <v>120</v>
      </c>
      <c r="I56" s="266">
        <f>SUMPRODUCT(N56:Y56,$N$7:$Y$7)</f>
        <v>60</v>
      </c>
      <c r="J56" s="273">
        <v>30</v>
      </c>
      <c r="K56" s="268">
        <v>15</v>
      </c>
      <c r="L56" s="268">
        <v>15</v>
      </c>
      <c r="M56" s="283">
        <f>H56-I56</f>
        <v>60</v>
      </c>
      <c r="N56" s="288"/>
      <c r="O56" s="289"/>
      <c r="P56" s="290"/>
      <c r="Q56" s="288">
        <v>4</v>
      </c>
      <c r="R56" s="293"/>
      <c r="S56" s="294"/>
      <c r="T56" s="292"/>
      <c r="U56" s="293"/>
      <c r="V56" s="296"/>
      <c r="W56" s="292"/>
      <c r="X56" s="293"/>
      <c r="Y56" s="291"/>
    </row>
    <row r="57" spans="1:25" s="13" customFormat="1" ht="16.5" thickBot="1">
      <c r="A57" s="198" t="s">
        <v>164</v>
      </c>
      <c r="B57" s="267" t="s">
        <v>210</v>
      </c>
      <c r="C57" s="268"/>
      <c r="D57" s="268">
        <v>4</v>
      </c>
      <c r="E57" s="234"/>
      <c r="F57" s="53"/>
      <c r="G57" s="337">
        <f t="shared" si="9"/>
        <v>3</v>
      </c>
      <c r="H57" s="331">
        <v>90</v>
      </c>
      <c r="I57" s="266">
        <f>SUMPRODUCT(N57:Y57,$N$7:$Y$7)</f>
        <v>45</v>
      </c>
      <c r="J57" s="273">
        <v>30</v>
      </c>
      <c r="K57" s="268"/>
      <c r="L57" s="268">
        <v>15</v>
      </c>
      <c r="M57" s="283">
        <f>H57-I57</f>
        <v>45</v>
      </c>
      <c r="N57" s="288"/>
      <c r="O57" s="289"/>
      <c r="P57" s="290"/>
      <c r="Q57" s="288">
        <v>3</v>
      </c>
      <c r="R57" s="289"/>
      <c r="S57" s="290"/>
      <c r="T57" s="288"/>
      <c r="U57" s="289"/>
      <c r="V57" s="290"/>
      <c r="W57" s="288"/>
      <c r="X57" s="289"/>
      <c r="Y57" s="291"/>
    </row>
    <row r="58" spans="1:25" s="13" customFormat="1" ht="18" customHeight="1" thickBot="1">
      <c r="A58" s="633" t="s">
        <v>70</v>
      </c>
      <c r="B58" s="634"/>
      <c r="C58" s="634"/>
      <c r="D58" s="634"/>
      <c r="E58" s="634"/>
      <c r="F58" s="634"/>
      <c r="G58" s="343">
        <f>SUM(G37,G40:G41,G44:G45,G48,G52:G54,G57)</f>
        <v>60</v>
      </c>
      <c r="H58" s="341">
        <f>SUM(H37,H40:H41,H44:H45,H48,H52:H54,H57)</f>
        <v>1800</v>
      </c>
      <c r="I58" s="276">
        <f>SUM(I37,I41,I44,I45,I48,I53,I57,I54,I52,I40)</f>
        <v>798</v>
      </c>
      <c r="J58" s="276">
        <f>SUM(J37,J41,J44,J45,J48,J53,J57,J54,J52,J40)</f>
        <v>420</v>
      </c>
      <c r="K58" s="276">
        <f>SUM(K37,K41,K44,K45,K48,K53,K57,K54,K52,K40)</f>
        <v>93</v>
      </c>
      <c r="L58" s="276">
        <f>SUM(L37,L41,L44,L45,L48,L53,L57,L54,L52,L40)</f>
        <v>285</v>
      </c>
      <c r="M58" s="287">
        <f>SUM(M37,M41,M44,M45,M48,M53,M57,M54,M52,M40)</f>
        <v>1002</v>
      </c>
      <c r="N58" s="286">
        <f aca="true" t="shared" si="11" ref="N58:Y58">SUM(N37:N57)</f>
        <v>14</v>
      </c>
      <c r="O58" s="275">
        <f t="shared" si="11"/>
        <v>14</v>
      </c>
      <c r="P58" s="297">
        <f t="shared" si="11"/>
        <v>11</v>
      </c>
      <c r="Q58" s="286">
        <f t="shared" si="11"/>
        <v>13</v>
      </c>
      <c r="R58" s="275">
        <f t="shared" si="11"/>
        <v>6</v>
      </c>
      <c r="S58" s="297">
        <f t="shared" si="11"/>
        <v>6</v>
      </c>
      <c r="T58" s="286">
        <f t="shared" si="11"/>
        <v>4</v>
      </c>
      <c r="U58" s="275">
        <f t="shared" si="11"/>
        <v>0</v>
      </c>
      <c r="V58" s="297">
        <f t="shared" si="11"/>
        <v>0</v>
      </c>
      <c r="W58" s="286">
        <f t="shared" si="11"/>
        <v>0</v>
      </c>
      <c r="X58" s="275">
        <f t="shared" si="11"/>
        <v>0</v>
      </c>
      <c r="Y58" s="298">
        <f t="shared" si="11"/>
        <v>0</v>
      </c>
    </row>
    <row r="59" spans="1:25" s="13" customFormat="1" ht="30" customHeight="1" thickBot="1">
      <c r="A59" s="633" t="s">
        <v>311</v>
      </c>
      <c r="B59" s="634"/>
      <c r="C59" s="634"/>
      <c r="D59" s="634"/>
      <c r="E59" s="634"/>
      <c r="F59" s="634"/>
      <c r="G59" s="342">
        <f aca="true" t="shared" si="12" ref="G59:Y59">G33+G58</f>
        <v>80</v>
      </c>
      <c r="H59" s="443">
        <f t="shared" si="12"/>
        <v>2400</v>
      </c>
      <c r="I59" s="443">
        <f t="shared" si="12"/>
        <v>1182</v>
      </c>
      <c r="J59" s="443">
        <f t="shared" si="12"/>
        <v>509</v>
      </c>
      <c r="K59" s="443">
        <f t="shared" si="12"/>
        <v>93</v>
      </c>
      <c r="L59" s="443">
        <f t="shared" si="12"/>
        <v>580</v>
      </c>
      <c r="M59" s="444">
        <f t="shared" si="12"/>
        <v>1326</v>
      </c>
      <c r="N59" s="280">
        <f t="shared" si="12"/>
        <v>23</v>
      </c>
      <c r="O59" s="162">
        <f t="shared" si="12"/>
        <v>20</v>
      </c>
      <c r="P59" s="162">
        <f t="shared" si="12"/>
        <v>17</v>
      </c>
      <c r="Q59" s="162">
        <f t="shared" si="12"/>
        <v>15</v>
      </c>
      <c r="R59" s="162">
        <f t="shared" si="12"/>
        <v>13</v>
      </c>
      <c r="S59" s="162">
        <f t="shared" si="12"/>
        <v>15</v>
      </c>
      <c r="T59" s="162">
        <f t="shared" si="12"/>
        <v>4</v>
      </c>
      <c r="U59" s="162">
        <f t="shared" si="12"/>
        <v>0</v>
      </c>
      <c r="V59" s="162">
        <f t="shared" si="12"/>
        <v>0</v>
      </c>
      <c r="W59" s="162">
        <f t="shared" si="12"/>
        <v>0</v>
      </c>
      <c r="X59" s="162">
        <f t="shared" si="12"/>
        <v>0</v>
      </c>
      <c r="Y59" s="162">
        <f t="shared" si="12"/>
        <v>0</v>
      </c>
    </row>
    <row r="60" spans="1:25" s="13" customFormat="1" ht="30" customHeight="1" thickBot="1">
      <c r="A60" s="613" t="s">
        <v>358</v>
      </c>
      <c r="B60" s="614"/>
      <c r="C60" s="614"/>
      <c r="D60" s="614"/>
      <c r="E60" s="614"/>
      <c r="F60" s="614"/>
      <c r="G60" s="615"/>
      <c r="H60" s="615"/>
      <c r="I60" s="615"/>
      <c r="J60" s="615"/>
      <c r="K60" s="615"/>
      <c r="L60" s="615"/>
      <c r="M60" s="615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6"/>
    </row>
    <row r="61" spans="1:25" s="13" customFormat="1" ht="15.75">
      <c r="A61" s="183" t="s">
        <v>231</v>
      </c>
      <c r="B61" s="267" t="s">
        <v>213</v>
      </c>
      <c r="C61" s="266"/>
      <c r="D61" s="266">
        <v>2</v>
      </c>
      <c r="E61" s="266"/>
      <c r="F61" s="306"/>
      <c r="G61" s="334">
        <f>H61/30</f>
        <v>3</v>
      </c>
      <c r="H61" s="330">
        <v>90</v>
      </c>
      <c r="I61" s="266">
        <f>SUMPRODUCT(N61:Y61,$N$7:$Y$7)</f>
        <v>36</v>
      </c>
      <c r="J61" s="281">
        <v>18</v>
      </c>
      <c r="K61" s="281">
        <v>18</v>
      </c>
      <c r="L61" s="281"/>
      <c r="M61" s="282">
        <f>H61-I61</f>
        <v>54</v>
      </c>
      <c r="N61" s="284"/>
      <c r="O61" s="266">
        <v>4</v>
      </c>
      <c r="P61" s="272"/>
      <c r="Q61" s="284"/>
      <c r="R61" s="266"/>
      <c r="S61" s="272"/>
      <c r="T61" s="284"/>
      <c r="U61" s="266"/>
      <c r="V61" s="272"/>
      <c r="W61" s="284"/>
      <c r="X61" s="266"/>
      <c r="Y61" s="291"/>
    </row>
    <row r="62" spans="1:25" s="13" customFormat="1" ht="15.75">
      <c r="A62" s="183" t="s">
        <v>232</v>
      </c>
      <c r="B62" s="267" t="s">
        <v>214</v>
      </c>
      <c r="C62" s="266">
        <v>9</v>
      </c>
      <c r="D62" s="266"/>
      <c r="E62" s="266"/>
      <c r="F62" s="306"/>
      <c r="G62" s="336">
        <f aca="true" t="shared" si="13" ref="G62:G95">H62/30</f>
        <v>4</v>
      </c>
      <c r="H62" s="332">
        <v>120</v>
      </c>
      <c r="I62" s="266">
        <f>SUMPRODUCT(N62:Y62,$N$7:$Y$7)</f>
        <v>45</v>
      </c>
      <c r="J62" s="266">
        <v>18</v>
      </c>
      <c r="K62" s="266">
        <v>27</v>
      </c>
      <c r="L62" s="266"/>
      <c r="M62" s="283">
        <f>H62-I62</f>
        <v>75</v>
      </c>
      <c r="N62" s="284"/>
      <c r="O62" s="266"/>
      <c r="P62" s="272"/>
      <c r="Q62" s="284"/>
      <c r="R62" s="266"/>
      <c r="S62" s="272"/>
      <c r="T62" s="284"/>
      <c r="U62" s="266"/>
      <c r="V62" s="272">
        <v>5</v>
      </c>
      <c r="W62" s="284"/>
      <c r="X62" s="266"/>
      <c r="Y62" s="291"/>
    </row>
    <row r="63" spans="1:25" s="13" customFormat="1" ht="15.75">
      <c r="A63" s="183" t="s">
        <v>233</v>
      </c>
      <c r="B63" s="267" t="s">
        <v>215</v>
      </c>
      <c r="C63" s="266"/>
      <c r="D63" s="266">
        <v>4</v>
      </c>
      <c r="E63" s="266"/>
      <c r="F63" s="306"/>
      <c r="G63" s="336">
        <f t="shared" si="13"/>
        <v>3</v>
      </c>
      <c r="H63" s="332">
        <v>90</v>
      </c>
      <c r="I63" s="266">
        <f>SUMPRODUCT(N63:Y63,$N$7:$Y$7)</f>
        <v>45</v>
      </c>
      <c r="J63" s="266">
        <v>30</v>
      </c>
      <c r="K63" s="266">
        <v>15</v>
      </c>
      <c r="L63" s="266"/>
      <c r="M63" s="283">
        <f>H63-I63</f>
        <v>45</v>
      </c>
      <c r="N63" s="284"/>
      <c r="O63" s="266"/>
      <c r="P63" s="272"/>
      <c r="Q63" s="284">
        <v>3</v>
      </c>
      <c r="R63" s="266"/>
      <c r="S63" s="272"/>
      <c r="T63" s="284"/>
      <c r="U63" s="266"/>
      <c r="V63" s="272"/>
      <c r="W63" s="284"/>
      <c r="X63" s="266"/>
      <c r="Y63" s="291"/>
    </row>
    <row r="64" spans="1:25" s="13" customFormat="1" ht="15.75">
      <c r="A64" s="183" t="s">
        <v>234</v>
      </c>
      <c r="B64" s="299" t="s">
        <v>52</v>
      </c>
      <c r="C64" s="300"/>
      <c r="D64" s="300">
        <v>5</v>
      </c>
      <c r="E64" s="301"/>
      <c r="F64" s="306"/>
      <c r="G64" s="336">
        <f t="shared" si="13"/>
        <v>3</v>
      </c>
      <c r="H64" s="338">
        <v>90</v>
      </c>
      <c r="I64" s="266">
        <v>30</v>
      </c>
      <c r="J64" s="319">
        <v>20</v>
      </c>
      <c r="K64" s="300"/>
      <c r="L64" s="300">
        <v>10</v>
      </c>
      <c r="M64" s="320">
        <f>H64-I64</f>
        <v>60</v>
      </c>
      <c r="N64" s="313"/>
      <c r="O64" s="312"/>
      <c r="P64" s="314"/>
      <c r="Q64" s="315"/>
      <c r="R64" s="312">
        <v>3</v>
      </c>
      <c r="S64" s="316"/>
      <c r="T64" s="315"/>
      <c r="U64" s="317"/>
      <c r="V64" s="316"/>
      <c r="W64" s="315"/>
      <c r="X64" s="317"/>
      <c r="Y64" s="318"/>
    </row>
    <row r="65" spans="1:25" s="13" customFormat="1" ht="15.75">
      <c r="A65" s="183" t="s">
        <v>235</v>
      </c>
      <c r="B65" s="267" t="s">
        <v>216</v>
      </c>
      <c r="C65" s="266"/>
      <c r="D65" s="266"/>
      <c r="E65" s="266"/>
      <c r="F65" s="306"/>
      <c r="G65" s="336">
        <f t="shared" si="13"/>
        <v>8.5</v>
      </c>
      <c r="H65" s="266">
        <f>SUM(H66:H68)</f>
        <v>255</v>
      </c>
      <c r="I65" s="266">
        <f>SUM(I66:I68)</f>
        <v>123</v>
      </c>
      <c r="J65" s="266">
        <f>SUM(J66:J68)</f>
        <v>57</v>
      </c>
      <c r="K65" s="266">
        <f>SUM(K66:K68)</f>
        <v>48</v>
      </c>
      <c r="L65" s="266"/>
      <c r="M65" s="283">
        <f>SUM(M66:M68)</f>
        <v>132</v>
      </c>
      <c r="N65" s="284"/>
      <c r="O65" s="266"/>
      <c r="P65" s="272"/>
      <c r="Q65" s="284"/>
      <c r="R65" s="266"/>
      <c r="S65" s="272"/>
      <c r="T65" s="284"/>
      <c r="U65" s="266"/>
      <c r="V65" s="272"/>
      <c r="W65" s="284"/>
      <c r="X65" s="266"/>
      <c r="Y65" s="291"/>
    </row>
    <row r="66" spans="1:25" s="13" customFormat="1" ht="15.75">
      <c r="A66" s="183" t="s">
        <v>237</v>
      </c>
      <c r="B66" s="267" t="s">
        <v>216</v>
      </c>
      <c r="C66" s="266"/>
      <c r="D66" s="266">
        <v>4</v>
      </c>
      <c r="E66" s="266"/>
      <c r="F66" s="306"/>
      <c r="G66" s="335">
        <f t="shared" si="13"/>
        <v>4</v>
      </c>
      <c r="H66" s="332">
        <v>120</v>
      </c>
      <c r="I66" s="266">
        <f>SUMPRODUCT(N66:Y66,$N$7:$Y$7)</f>
        <v>60</v>
      </c>
      <c r="J66" s="266">
        <v>30</v>
      </c>
      <c r="K66" s="266">
        <v>30</v>
      </c>
      <c r="L66" s="266"/>
      <c r="M66" s="283">
        <f>H66-I66</f>
        <v>60</v>
      </c>
      <c r="N66" s="284"/>
      <c r="O66" s="266"/>
      <c r="P66" s="272"/>
      <c r="Q66" s="284">
        <v>4</v>
      </c>
      <c r="R66" s="266"/>
      <c r="S66" s="272"/>
      <c r="T66" s="284"/>
      <c r="U66" s="266"/>
      <c r="V66" s="272"/>
      <c r="W66" s="284"/>
      <c r="X66" s="266"/>
      <c r="Y66" s="291"/>
    </row>
    <row r="67" spans="1:25" s="13" customFormat="1" ht="15.75">
      <c r="A67" s="183" t="s">
        <v>238</v>
      </c>
      <c r="B67" s="302" t="s">
        <v>216</v>
      </c>
      <c r="C67" s="303">
        <v>5</v>
      </c>
      <c r="D67" s="303"/>
      <c r="E67" s="303"/>
      <c r="F67" s="306"/>
      <c r="G67" s="336">
        <f t="shared" si="13"/>
        <v>3</v>
      </c>
      <c r="H67" s="339">
        <v>90</v>
      </c>
      <c r="I67" s="266">
        <f>SUMPRODUCT(N67:Y67,$N$7:$Y$7)</f>
        <v>45</v>
      </c>
      <c r="J67" s="303">
        <v>27</v>
      </c>
      <c r="K67" s="303">
        <v>18</v>
      </c>
      <c r="L67" s="303"/>
      <c r="M67" s="308">
        <f>H67-I67</f>
        <v>45</v>
      </c>
      <c r="N67" s="315"/>
      <c r="O67" s="317"/>
      <c r="P67" s="316"/>
      <c r="Q67" s="315"/>
      <c r="R67" s="317">
        <v>5</v>
      </c>
      <c r="S67" s="316"/>
      <c r="T67" s="315"/>
      <c r="U67" s="317"/>
      <c r="V67" s="316"/>
      <c r="W67" s="315"/>
      <c r="X67" s="317"/>
      <c r="Y67" s="318"/>
    </row>
    <row r="68" spans="1:25" s="13" customFormat="1" ht="31.5">
      <c r="A68" s="183" t="s">
        <v>239</v>
      </c>
      <c r="B68" s="267" t="s">
        <v>229</v>
      </c>
      <c r="C68" s="266"/>
      <c r="D68" s="266"/>
      <c r="E68" s="266"/>
      <c r="F68" s="306">
        <v>6</v>
      </c>
      <c r="G68" s="336">
        <f t="shared" si="13"/>
        <v>1.5</v>
      </c>
      <c r="H68" s="332">
        <v>45</v>
      </c>
      <c r="I68" s="266">
        <f>SUMPRODUCT(N68:Y68,$N$7:$Y$7)</f>
        <v>18</v>
      </c>
      <c r="J68" s="266"/>
      <c r="K68" s="266"/>
      <c r="L68" s="266">
        <v>18</v>
      </c>
      <c r="M68" s="283">
        <f>H68-I68</f>
        <v>27</v>
      </c>
      <c r="N68" s="284"/>
      <c r="O68" s="266"/>
      <c r="P68" s="272"/>
      <c r="Q68" s="284"/>
      <c r="R68" s="266"/>
      <c r="S68" s="272">
        <v>2</v>
      </c>
      <c r="T68" s="284"/>
      <c r="U68" s="266"/>
      <c r="V68" s="272"/>
      <c r="W68" s="284"/>
      <c r="X68" s="266"/>
      <c r="Y68" s="291"/>
    </row>
    <row r="69" spans="1:25" s="13" customFormat="1" ht="15.75">
      <c r="A69" s="183" t="s">
        <v>236</v>
      </c>
      <c r="B69" s="267" t="s">
        <v>217</v>
      </c>
      <c r="C69" s="266">
        <v>10</v>
      </c>
      <c r="D69" s="266"/>
      <c r="E69" s="266"/>
      <c r="F69" s="306"/>
      <c r="G69" s="336">
        <f t="shared" si="13"/>
        <v>5</v>
      </c>
      <c r="H69" s="332">
        <v>150</v>
      </c>
      <c r="I69" s="266">
        <f>SUMPRODUCT(N69:Y69,$N$7:$Y$7)</f>
        <v>60</v>
      </c>
      <c r="J69" s="266">
        <v>30</v>
      </c>
      <c r="K69" s="266">
        <v>30</v>
      </c>
      <c r="L69" s="266"/>
      <c r="M69" s="283">
        <f>H69-I69</f>
        <v>90</v>
      </c>
      <c r="N69" s="284"/>
      <c r="O69" s="266"/>
      <c r="P69" s="272"/>
      <c r="Q69" s="284"/>
      <c r="R69" s="266"/>
      <c r="S69" s="272"/>
      <c r="T69" s="284"/>
      <c r="U69" s="266"/>
      <c r="V69" s="272"/>
      <c r="W69" s="284">
        <v>4</v>
      </c>
      <c r="X69" s="266"/>
      <c r="Y69" s="291"/>
    </row>
    <row r="70" spans="1:25" s="13" customFormat="1" ht="15.75">
      <c r="A70" s="183" t="s">
        <v>240</v>
      </c>
      <c r="B70" s="267" t="s">
        <v>218</v>
      </c>
      <c r="C70" s="266"/>
      <c r="D70" s="266"/>
      <c r="E70" s="266"/>
      <c r="F70" s="306"/>
      <c r="G70" s="336">
        <f t="shared" si="13"/>
        <v>6</v>
      </c>
      <c r="H70" s="332">
        <v>180</v>
      </c>
      <c r="I70" s="266">
        <f>SUM(I71:I72)</f>
        <v>78</v>
      </c>
      <c r="J70" s="266">
        <f>SUM(J71:J72)</f>
        <v>30</v>
      </c>
      <c r="K70" s="266">
        <f>SUM(K71:K72)</f>
        <v>30</v>
      </c>
      <c r="L70" s="266"/>
      <c r="M70" s="283">
        <f>SUM(M71:M72)</f>
        <v>102</v>
      </c>
      <c r="N70" s="284"/>
      <c r="O70" s="266"/>
      <c r="P70" s="272"/>
      <c r="Q70" s="284"/>
      <c r="R70" s="266"/>
      <c r="S70" s="272"/>
      <c r="T70" s="284"/>
      <c r="U70" s="266"/>
      <c r="V70" s="272"/>
      <c r="W70" s="284"/>
      <c r="X70" s="266"/>
      <c r="Y70" s="291"/>
    </row>
    <row r="71" spans="1:25" s="13" customFormat="1" ht="15.75">
      <c r="A71" s="183" t="s">
        <v>242</v>
      </c>
      <c r="B71" s="304" t="s">
        <v>218</v>
      </c>
      <c r="C71" s="305">
        <v>10</v>
      </c>
      <c r="D71" s="266"/>
      <c r="E71" s="266"/>
      <c r="F71" s="306"/>
      <c r="G71" s="336">
        <f t="shared" si="13"/>
        <v>4.5</v>
      </c>
      <c r="H71" s="332">
        <v>135</v>
      </c>
      <c r="I71" s="266">
        <f>SUMPRODUCT(N71:Y71,$N$7:$Y$7)</f>
        <v>60</v>
      </c>
      <c r="J71" s="266">
        <v>30</v>
      </c>
      <c r="K71" s="266">
        <v>30</v>
      </c>
      <c r="L71" s="266"/>
      <c r="M71" s="283">
        <f>H71-I71</f>
        <v>75</v>
      </c>
      <c r="N71" s="284"/>
      <c r="O71" s="266"/>
      <c r="P71" s="272"/>
      <c r="Q71" s="284"/>
      <c r="R71" s="266"/>
      <c r="S71" s="272"/>
      <c r="T71" s="284"/>
      <c r="U71" s="266"/>
      <c r="V71" s="272"/>
      <c r="W71" s="284">
        <v>4</v>
      </c>
      <c r="X71" s="266"/>
      <c r="Y71" s="291"/>
    </row>
    <row r="72" spans="1:25" s="13" customFormat="1" ht="31.5">
      <c r="A72" s="183" t="s">
        <v>243</v>
      </c>
      <c r="B72" s="304" t="s">
        <v>228</v>
      </c>
      <c r="C72" s="266"/>
      <c r="D72" s="266"/>
      <c r="E72" s="266"/>
      <c r="F72" s="306">
        <v>11</v>
      </c>
      <c r="G72" s="336">
        <f t="shared" si="13"/>
        <v>1.5</v>
      </c>
      <c r="H72" s="332">
        <v>45</v>
      </c>
      <c r="I72" s="266">
        <f>SUMPRODUCT(N72:Y72,$N$7:$Y$7)</f>
        <v>18</v>
      </c>
      <c r="J72" s="266"/>
      <c r="K72" s="266"/>
      <c r="L72" s="266">
        <v>18</v>
      </c>
      <c r="M72" s="283">
        <f>H72-I72</f>
        <v>27</v>
      </c>
      <c r="N72" s="284"/>
      <c r="O72" s="266"/>
      <c r="P72" s="272"/>
      <c r="Q72" s="284"/>
      <c r="R72" s="266"/>
      <c r="S72" s="272"/>
      <c r="T72" s="284"/>
      <c r="U72" s="266"/>
      <c r="V72" s="272"/>
      <c r="W72" s="284"/>
      <c r="X72" s="266">
        <v>2</v>
      </c>
      <c r="Y72" s="291"/>
    </row>
    <row r="73" spans="1:25" s="13" customFormat="1" ht="15.75">
      <c r="A73" s="183" t="s">
        <v>241</v>
      </c>
      <c r="B73" s="267" t="s">
        <v>219</v>
      </c>
      <c r="C73" s="266"/>
      <c r="D73" s="266"/>
      <c r="E73" s="266"/>
      <c r="F73" s="306"/>
      <c r="G73" s="336">
        <f t="shared" si="13"/>
        <v>8.5</v>
      </c>
      <c r="H73" s="266">
        <f aca="true" t="shared" si="14" ref="H73:M73">SUM(H74:H77)</f>
        <v>255</v>
      </c>
      <c r="I73" s="266">
        <f t="shared" si="14"/>
        <v>111</v>
      </c>
      <c r="J73" s="266">
        <f t="shared" si="14"/>
        <v>51</v>
      </c>
      <c r="K73" s="266">
        <f t="shared" si="14"/>
        <v>42</v>
      </c>
      <c r="L73" s="266">
        <f t="shared" si="14"/>
        <v>18</v>
      </c>
      <c r="M73" s="266">
        <f t="shared" si="14"/>
        <v>144</v>
      </c>
      <c r="N73" s="284"/>
      <c r="O73" s="266"/>
      <c r="P73" s="272"/>
      <c r="Q73" s="284"/>
      <c r="R73" s="266"/>
      <c r="S73" s="272"/>
      <c r="T73" s="284"/>
      <c r="U73" s="266"/>
      <c r="V73" s="272"/>
      <c r="W73" s="284"/>
      <c r="X73" s="266"/>
      <c r="Y73" s="291"/>
    </row>
    <row r="74" spans="1:25" s="13" customFormat="1" ht="15.75">
      <c r="A74" s="183" t="s">
        <v>245</v>
      </c>
      <c r="B74" s="267" t="s">
        <v>220</v>
      </c>
      <c r="C74" s="266"/>
      <c r="D74" s="266"/>
      <c r="E74" s="266"/>
      <c r="F74" s="306"/>
      <c r="G74" s="336">
        <f t="shared" si="13"/>
        <v>2</v>
      </c>
      <c r="H74" s="332">
        <v>60</v>
      </c>
      <c r="I74" s="266">
        <f>SUMPRODUCT(N74:Y74,$N$7:$Y$7)</f>
        <v>27</v>
      </c>
      <c r="J74" s="266">
        <v>18</v>
      </c>
      <c r="K74" s="266">
        <v>9</v>
      </c>
      <c r="L74" s="266"/>
      <c r="M74" s="283">
        <f>H74-I74</f>
        <v>33</v>
      </c>
      <c r="N74" s="284"/>
      <c r="O74" s="266"/>
      <c r="P74" s="272"/>
      <c r="Q74" s="284"/>
      <c r="R74" s="266">
        <v>3</v>
      </c>
      <c r="S74" s="272"/>
      <c r="T74" s="284"/>
      <c r="U74" s="266"/>
      <c r="V74" s="272"/>
      <c r="W74" s="284"/>
      <c r="X74" s="266"/>
      <c r="Y74" s="291"/>
    </row>
    <row r="75" spans="1:25" s="13" customFormat="1" ht="15.75">
      <c r="A75" s="183" t="s">
        <v>246</v>
      </c>
      <c r="B75" s="267" t="s">
        <v>220</v>
      </c>
      <c r="C75" s="266"/>
      <c r="D75" s="266">
        <v>6</v>
      </c>
      <c r="E75" s="266"/>
      <c r="F75" s="306"/>
      <c r="G75" s="336">
        <f t="shared" si="13"/>
        <v>2.5</v>
      </c>
      <c r="H75" s="332">
        <v>75</v>
      </c>
      <c r="I75" s="266">
        <f>SUMPRODUCT(N75:Y75,$N$7:$Y$7)</f>
        <v>36</v>
      </c>
      <c r="J75" s="266">
        <v>18</v>
      </c>
      <c r="K75" s="266">
        <v>18</v>
      </c>
      <c r="L75" s="266"/>
      <c r="M75" s="283">
        <f>H75-I75</f>
        <v>39</v>
      </c>
      <c r="N75" s="284"/>
      <c r="O75" s="266"/>
      <c r="P75" s="272"/>
      <c r="Q75" s="284"/>
      <c r="R75" s="266"/>
      <c r="S75" s="272">
        <v>4</v>
      </c>
      <c r="T75" s="284"/>
      <c r="U75" s="266"/>
      <c r="V75" s="272"/>
      <c r="W75" s="284"/>
      <c r="X75" s="266"/>
      <c r="Y75" s="291"/>
    </row>
    <row r="76" spans="1:25" s="13" customFormat="1" ht="15.75">
      <c r="A76" s="183" t="s">
        <v>247</v>
      </c>
      <c r="B76" s="267" t="s">
        <v>220</v>
      </c>
      <c r="C76" s="266">
        <v>7</v>
      </c>
      <c r="D76" s="266"/>
      <c r="E76" s="266"/>
      <c r="F76" s="306"/>
      <c r="G76" s="336">
        <f t="shared" si="13"/>
        <v>2.5</v>
      </c>
      <c r="H76" s="332">
        <v>75</v>
      </c>
      <c r="I76" s="266">
        <f>SUMPRODUCT(N76:Y76,$N$7:$Y$7)</f>
        <v>30</v>
      </c>
      <c r="J76" s="266">
        <v>15</v>
      </c>
      <c r="K76" s="266">
        <v>15</v>
      </c>
      <c r="L76" s="266"/>
      <c r="M76" s="283">
        <f>H76-I76</f>
        <v>45</v>
      </c>
      <c r="N76" s="284"/>
      <c r="O76" s="266"/>
      <c r="P76" s="272"/>
      <c r="Q76" s="284"/>
      <c r="R76" s="266"/>
      <c r="S76" s="272"/>
      <c r="T76" s="284">
        <v>2</v>
      </c>
      <c r="U76" s="266"/>
      <c r="V76" s="272"/>
      <c r="W76" s="284"/>
      <c r="X76" s="266"/>
      <c r="Y76" s="291"/>
    </row>
    <row r="77" spans="1:25" s="13" customFormat="1" ht="31.5">
      <c r="A77" s="183" t="s">
        <v>247</v>
      </c>
      <c r="B77" s="267" t="s">
        <v>230</v>
      </c>
      <c r="C77" s="266"/>
      <c r="D77" s="266"/>
      <c r="E77" s="266"/>
      <c r="F77" s="306">
        <v>8</v>
      </c>
      <c r="G77" s="336">
        <f t="shared" si="13"/>
        <v>1.5</v>
      </c>
      <c r="H77" s="332">
        <v>45</v>
      </c>
      <c r="I77" s="266">
        <f>SUMPRODUCT(N77:Y77,$N$7:$Y$7)</f>
        <v>18</v>
      </c>
      <c r="J77" s="266"/>
      <c r="K77" s="266"/>
      <c r="L77" s="266">
        <v>18</v>
      </c>
      <c r="M77" s="283">
        <f>H77-I77</f>
        <v>27</v>
      </c>
      <c r="N77" s="284"/>
      <c r="O77" s="266"/>
      <c r="P77" s="272"/>
      <c r="Q77" s="284"/>
      <c r="R77" s="266"/>
      <c r="S77" s="272"/>
      <c r="T77" s="284"/>
      <c r="U77" s="266">
        <v>2</v>
      </c>
      <c r="V77" s="272"/>
      <c r="W77" s="284"/>
      <c r="X77" s="266"/>
      <c r="Y77" s="291"/>
    </row>
    <row r="78" spans="1:25" s="13" customFormat="1" ht="15.75">
      <c r="A78" s="183" t="s">
        <v>244</v>
      </c>
      <c r="B78" s="267" t="s">
        <v>221</v>
      </c>
      <c r="C78" s="266"/>
      <c r="D78" s="266"/>
      <c r="E78" s="266"/>
      <c r="F78" s="306"/>
      <c r="G78" s="336">
        <f t="shared" si="13"/>
        <v>7</v>
      </c>
      <c r="H78" s="332">
        <v>210</v>
      </c>
      <c r="I78" s="266">
        <f>SUM(I79:I80)</f>
        <v>96</v>
      </c>
      <c r="J78" s="266">
        <f>SUM(J79:J80)</f>
        <v>48</v>
      </c>
      <c r="K78" s="266">
        <f>SUM(K79:K80)</f>
        <v>48</v>
      </c>
      <c r="L78" s="266"/>
      <c r="M78" s="283">
        <f>SUM(M79:M80)</f>
        <v>114</v>
      </c>
      <c r="N78" s="284"/>
      <c r="O78" s="266"/>
      <c r="P78" s="272"/>
      <c r="Q78" s="284"/>
      <c r="R78" s="266"/>
      <c r="S78" s="272"/>
      <c r="T78" s="284"/>
      <c r="U78" s="266"/>
      <c r="V78" s="272"/>
      <c r="W78" s="284"/>
      <c r="X78" s="266"/>
      <c r="Y78" s="291"/>
    </row>
    <row r="79" spans="1:25" s="13" customFormat="1" ht="15.75">
      <c r="A79" s="183" t="s">
        <v>250</v>
      </c>
      <c r="B79" s="267" t="s">
        <v>221</v>
      </c>
      <c r="C79" s="266"/>
      <c r="D79" s="266">
        <v>6</v>
      </c>
      <c r="E79" s="266"/>
      <c r="F79" s="306"/>
      <c r="G79" s="336">
        <f t="shared" si="13"/>
        <v>3</v>
      </c>
      <c r="H79" s="332">
        <v>90</v>
      </c>
      <c r="I79" s="266">
        <f>SUMPRODUCT(N79:Y79,$N$7:$Y$7)</f>
        <v>36</v>
      </c>
      <c r="J79" s="266">
        <v>18</v>
      </c>
      <c r="K79" s="266">
        <v>18</v>
      </c>
      <c r="L79" s="266"/>
      <c r="M79" s="283">
        <f>H79-I79</f>
        <v>54</v>
      </c>
      <c r="N79" s="284"/>
      <c r="O79" s="266"/>
      <c r="P79" s="272"/>
      <c r="Q79" s="284"/>
      <c r="R79" s="266"/>
      <c r="S79" s="272">
        <v>4</v>
      </c>
      <c r="T79" s="284"/>
      <c r="U79" s="266"/>
      <c r="V79" s="272"/>
      <c r="W79" s="284"/>
      <c r="X79" s="266"/>
      <c r="Y79" s="291"/>
    </row>
    <row r="80" spans="1:25" s="13" customFormat="1" ht="15.75">
      <c r="A80" s="183" t="s">
        <v>251</v>
      </c>
      <c r="B80" s="267" t="s">
        <v>221</v>
      </c>
      <c r="C80" s="266">
        <v>7</v>
      </c>
      <c r="D80" s="266"/>
      <c r="E80" s="266"/>
      <c r="F80" s="306"/>
      <c r="G80" s="336">
        <f t="shared" si="13"/>
        <v>4</v>
      </c>
      <c r="H80" s="332">
        <v>120</v>
      </c>
      <c r="I80" s="266">
        <f>SUMPRODUCT(N80:Y80,$N$7:$Y$7)</f>
        <v>60</v>
      </c>
      <c r="J80" s="266">
        <v>30</v>
      </c>
      <c r="K80" s="266">
        <v>30</v>
      </c>
      <c r="L80" s="266"/>
      <c r="M80" s="283">
        <f>H80-I80</f>
        <v>60</v>
      </c>
      <c r="N80" s="284"/>
      <c r="O80" s="266"/>
      <c r="P80" s="272"/>
      <c r="Q80" s="284"/>
      <c r="R80" s="266"/>
      <c r="S80" s="272"/>
      <c r="T80" s="284">
        <v>4</v>
      </c>
      <c r="U80" s="266"/>
      <c r="V80" s="272"/>
      <c r="W80" s="284"/>
      <c r="X80" s="266"/>
      <c r="Y80" s="291"/>
    </row>
    <row r="81" spans="1:25" s="13" customFormat="1" ht="31.5">
      <c r="A81" s="183" t="s">
        <v>248</v>
      </c>
      <c r="B81" s="304" t="s">
        <v>308</v>
      </c>
      <c r="C81" s="266">
        <v>9</v>
      </c>
      <c r="D81" s="266"/>
      <c r="E81" s="266"/>
      <c r="F81" s="306"/>
      <c r="G81" s="336">
        <f>SUM(G82:G83)</f>
        <v>4</v>
      </c>
      <c r="H81" s="332">
        <f>SUM(H82:H83)</f>
        <v>120</v>
      </c>
      <c r="I81" s="332">
        <f>SUM(I82:I83)</f>
        <v>51</v>
      </c>
      <c r="J81" s="332">
        <f>SUM(J82:J83)</f>
        <v>34</v>
      </c>
      <c r="K81" s="332">
        <f>SUM(K82:K83)</f>
        <v>9</v>
      </c>
      <c r="L81" s="266"/>
      <c r="M81" s="332">
        <f>SUM(M82:M83)</f>
        <v>69</v>
      </c>
      <c r="N81" s="284"/>
      <c r="O81" s="266"/>
      <c r="P81" s="272"/>
      <c r="Q81" s="284"/>
      <c r="R81" s="266"/>
      <c r="S81" s="272"/>
      <c r="T81" s="284"/>
      <c r="U81" s="266"/>
      <c r="V81" s="272"/>
      <c r="W81" s="284"/>
      <c r="X81" s="266"/>
      <c r="Y81" s="291"/>
    </row>
    <row r="82" spans="1:25" s="13" customFormat="1" ht="15.75">
      <c r="A82" s="183" t="s">
        <v>309</v>
      </c>
      <c r="B82" s="267" t="s">
        <v>363</v>
      </c>
      <c r="C82" s="266"/>
      <c r="D82" s="266">
        <v>5</v>
      </c>
      <c r="E82" s="69"/>
      <c r="F82" s="278"/>
      <c r="G82" s="336">
        <f>H82/30</f>
        <v>2</v>
      </c>
      <c r="H82" s="332">
        <v>60</v>
      </c>
      <c r="I82" s="266">
        <v>24</v>
      </c>
      <c r="J82" s="266">
        <v>16</v>
      </c>
      <c r="K82" s="266"/>
      <c r="L82" s="266">
        <v>8</v>
      </c>
      <c r="M82" s="283">
        <f>H82-I82</f>
        <v>36</v>
      </c>
      <c r="N82" s="284"/>
      <c r="O82" s="266"/>
      <c r="P82" s="272"/>
      <c r="Q82" s="284"/>
      <c r="R82" s="266">
        <v>3</v>
      </c>
      <c r="S82" s="272"/>
      <c r="T82" s="284"/>
      <c r="U82" s="266"/>
      <c r="V82" s="272"/>
      <c r="W82" s="284"/>
      <c r="X82" s="266"/>
      <c r="Y82" s="291"/>
    </row>
    <row r="83" spans="1:25" s="13" customFormat="1" ht="15.75">
      <c r="A83" s="183" t="s">
        <v>310</v>
      </c>
      <c r="B83" s="304" t="s">
        <v>222</v>
      </c>
      <c r="C83" s="266"/>
      <c r="D83" s="266"/>
      <c r="E83" s="266"/>
      <c r="F83" s="306"/>
      <c r="G83" s="336">
        <f>H83/30</f>
        <v>2</v>
      </c>
      <c r="H83" s="332">
        <v>60</v>
      </c>
      <c r="I83" s="266">
        <f>SUMPRODUCT(N83:Y83,$N$7:$Y$7)</f>
        <v>27</v>
      </c>
      <c r="J83" s="266">
        <v>18</v>
      </c>
      <c r="K83" s="266">
        <v>9</v>
      </c>
      <c r="L83" s="266"/>
      <c r="M83" s="283">
        <f>H83-I83</f>
        <v>33</v>
      </c>
      <c r="N83" s="284"/>
      <c r="O83" s="266"/>
      <c r="P83" s="272"/>
      <c r="Q83" s="284"/>
      <c r="R83" s="266"/>
      <c r="S83" s="272"/>
      <c r="T83" s="284"/>
      <c r="U83" s="266"/>
      <c r="V83" s="272">
        <v>3</v>
      </c>
      <c r="W83" s="284"/>
      <c r="X83" s="266"/>
      <c r="Y83" s="291"/>
    </row>
    <row r="84" spans="1:25" s="13" customFormat="1" ht="15.75">
      <c r="A84" s="183" t="s">
        <v>249</v>
      </c>
      <c r="B84" s="267" t="s">
        <v>223</v>
      </c>
      <c r="C84" s="266"/>
      <c r="D84" s="266"/>
      <c r="E84" s="266"/>
      <c r="F84" s="306"/>
      <c r="G84" s="336">
        <f t="shared" si="13"/>
        <v>10</v>
      </c>
      <c r="H84" s="332">
        <v>300</v>
      </c>
      <c r="I84" s="266">
        <f>SUM(I85:I88)</f>
        <v>147</v>
      </c>
      <c r="J84" s="266">
        <f>SUM(J85:J88)</f>
        <v>66</v>
      </c>
      <c r="K84" s="266">
        <f>SUM(K85:K88)</f>
        <v>66</v>
      </c>
      <c r="L84" s="266"/>
      <c r="M84" s="283">
        <f>SUM(M85:M88)</f>
        <v>153</v>
      </c>
      <c r="N84" s="284"/>
      <c r="O84" s="266"/>
      <c r="P84" s="272"/>
      <c r="Q84" s="284"/>
      <c r="R84" s="266"/>
      <c r="S84" s="272"/>
      <c r="T84" s="284"/>
      <c r="U84" s="266"/>
      <c r="V84" s="272"/>
      <c r="W84" s="284"/>
      <c r="X84" s="266"/>
      <c r="Y84" s="291"/>
    </row>
    <row r="85" spans="1:25" s="13" customFormat="1" ht="15.75">
      <c r="A85" s="183" t="s">
        <v>252</v>
      </c>
      <c r="B85" s="267" t="s">
        <v>223</v>
      </c>
      <c r="C85" s="266"/>
      <c r="D85" s="266">
        <v>1</v>
      </c>
      <c r="E85" s="266"/>
      <c r="F85" s="278"/>
      <c r="G85" s="336">
        <f t="shared" si="13"/>
        <v>4</v>
      </c>
      <c r="H85" s="332">
        <v>120</v>
      </c>
      <c r="I85" s="266">
        <f>SUMPRODUCT(N85:Y85,$N$7:$Y$7)</f>
        <v>60</v>
      </c>
      <c r="J85" s="266">
        <v>30</v>
      </c>
      <c r="K85" s="266">
        <v>30</v>
      </c>
      <c r="L85" s="266"/>
      <c r="M85" s="283">
        <f>H85-I85</f>
        <v>60</v>
      </c>
      <c r="N85" s="284">
        <v>4</v>
      </c>
      <c r="O85" s="266"/>
      <c r="P85" s="272"/>
      <c r="Q85" s="284"/>
      <c r="R85" s="266"/>
      <c r="S85" s="272"/>
      <c r="T85" s="284"/>
      <c r="U85" s="266"/>
      <c r="V85" s="272"/>
      <c r="W85" s="284"/>
      <c r="X85" s="266"/>
      <c r="Y85" s="291"/>
    </row>
    <row r="86" spans="1:25" s="13" customFormat="1" ht="15.75">
      <c r="A86" s="183" t="s">
        <v>253</v>
      </c>
      <c r="B86" s="267" t="s">
        <v>223</v>
      </c>
      <c r="C86" s="266"/>
      <c r="D86" s="266"/>
      <c r="E86" s="266"/>
      <c r="F86" s="278"/>
      <c r="G86" s="336">
        <f t="shared" si="13"/>
        <v>2</v>
      </c>
      <c r="H86" s="332">
        <v>60</v>
      </c>
      <c r="I86" s="266">
        <f>SUMPRODUCT(N86:Y86,$N$7:$Y$7)</f>
        <v>36</v>
      </c>
      <c r="J86" s="266">
        <v>18</v>
      </c>
      <c r="K86" s="266">
        <v>18</v>
      </c>
      <c r="L86" s="266"/>
      <c r="M86" s="283">
        <f>H86-I86</f>
        <v>24</v>
      </c>
      <c r="N86" s="284"/>
      <c r="O86" s="266">
        <v>4</v>
      </c>
      <c r="P86" s="272"/>
      <c r="Q86" s="284"/>
      <c r="R86" s="266"/>
      <c r="S86" s="272"/>
      <c r="T86" s="284"/>
      <c r="U86" s="266"/>
      <c r="V86" s="272"/>
      <c r="W86" s="284"/>
      <c r="X86" s="266"/>
      <c r="Y86" s="291"/>
    </row>
    <row r="87" spans="1:25" s="13" customFormat="1" ht="15.75">
      <c r="A87" s="183" t="s">
        <v>254</v>
      </c>
      <c r="B87" s="267" t="s">
        <v>223</v>
      </c>
      <c r="C87" s="266">
        <v>3</v>
      </c>
      <c r="D87" s="266"/>
      <c r="E87" s="266"/>
      <c r="F87" s="278"/>
      <c r="G87" s="336">
        <f t="shared" si="13"/>
        <v>3</v>
      </c>
      <c r="H87" s="332">
        <v>90</v>
      </c>
      <c r="I87" s="266">
        <f>SUMPRODUCT(N87:Y87,$N$7:$Y$7)</f>
        <v>36</v>
      </c>
      <c r="J87" s="266">
        <v>18</v>
      </c>
      <c r="K87" s="266">
        <v>18</v>
      </c>
      <c r="L87" s="266"/>
      <c r="M87" s="283">
        <f>H87-I87</f>
        <v>54</v>
      </c>
      <c r="N87" s="284"/>
      <c r="O87" s="266"/>
      <c r="P87" s="272">
        <v>4</v>
      </c>
      <c r="Q87" s="284"/>
      <c r="R87" s="266"/>
      <c r="S87" s="272"/>
      <c r="T87" s="284"/>
      <c r="U87" s="266"/>
      <c r="V87" s="272"/>
      <c r="W87" s="284"/>
      <c r="X87" s="266"/>
      <c r="Y87" s="291"/>
    </row>
    <row r="88" spans="1:25" s="13" customFormat="1" ht="31.5">
      <c r="A88" s="183" t="s">
        <v>255</v>
      </c>
      <c r="B88" s="267" t="s">
        <v>227</v>
      </c>
      <c r="C88" s="266"/>
      <c r="D88" s="266"/>
      <c r="E88" s="266"/>
      <c r="F88" s="53">
        <v>4</v>
      </c>
      <c r="G88" s="336">
        <f t="shared" si="13"/>
        <v>1</v>
      </c>
      <c r="H88" s="332">
        <v>30</v>
      </c>
      <c r="I88" s="266">
        <f>SUMPRODUCT(N88:Y88,$N$7:$Y$7)</f>
        <v>15</v>
      </c>
      <c r="J88" s="266"/>
      <c r="K88" s="266"/>
      <c r="L88" s="266">
        <v>15</v>
      </c>
      <c r="M88" s="283">
        <f>H88-I88</f>
        <v>15</v>
      </c>
      <c r="N88" s="284"/>
      <c r="O88" s="266"/>
      <c r="P88" s="272"/>
      <c r="Q88" s="284">
        <v>1</v>
      </c>
      <c r="R88" s="266"/>
      <c r="S88" s="272"/>
      <c r="T88" s="284"/>
      <c r="U88" s="266"/>
      <c r="V88" s="272"/>
      <c r="W88" s="284"/>
      <c r="X88" s="266"/>
      <c r="Y88" s="291"/>
    </row>
    <row r="89" spans="1:25" s="13" customFormat="1" ht="15.75">
      <c r="A89" s="183" t="s">
        <v>256</v>
      </c>
      <c r="B89" s="267" t="s">
        <v>224</v>
      </c>
      <c r="C89" s="266"/>
      <c r="D89" s="266"/>
      <c r="E89" s="266"/>
      <c r="F89" s="278"/>
      <c r="G89" s="336">
        <f t="shared" si="13"/>
        <v>7.5</v>
      </c>
      <c r="H89" s="266">
        <f>SUM(H90:H91)</f>
        <v>225</v>
      </c>
      <c r="I89" s="266">
        <f>SUM(I90:I91)</f>
        <v>102</v>
      </c>
      <c r="J89" s="266">
        <f>SUM(J90:J91)</f>
        <v>51</v>
      </c>
      <c r="K89" s="266">
        <f>SUM(K90:K91)</f>
        <v>51</v>
      </c>
      <c r="L89" s="266"/>
      <c r="M89" s="283">
        <f>SUM(M90:M91)</f>
        <v>123</v>
      </c>
      <c r="N89" s="284"/>
      <c r="O89" s="266"/>
      <c r="P89" s="272"/>
      <c r="Q89" s="284"/>
      <c r="R89" s="266"/>
      <c r="S89" s="272"/>
      <c r="T89" s="284"/>
      <c r="U89" s="266"/>
      <c r="V89" s="272"/>
      <c r="W89" s="284"/>
      <c r="X89" s="266"/>
      <c r="Y89" s="291"/>
    </row>
    <row r="90" spans="1:25" s="13" customFormat="1" ht="15.75">
      <c r="A90" s="183" t="s">
        <v>258</v>
      </c>
      <c r="B90" s="267" t="s">
        <v>224</v>
      </c>
      <c r="C90" s="266"/>
      <c r="D90" s="266"/>
      <c r="E90" s="266"/>
      <c r="F90" s="306"/>
      <c r="G90" s="336">
        <f t="shared" si="13"/>
        <v>2.5</v>
      </c>
      <c r="H90" s="332">
        <v>75</v>
      </c>
      <c r="I90" s="266">
        <f>SUMPRODUCT(N90:Y90,$N$7:$Y$7)</f>
        <v>30</v>
      </c>
      <c r="J90" s="266">
        <v>15</v>
      </c>
      <c r="K90" s="266">
        <v>15</v>
      </c>
      <c r="L90" s="266"/>
      <c r="M90" s="283">
        <f>H90-I90</f>
        <v>45</v>
      </c>
      <c r="N90" s="284"/>
      <c r="O90" s="266"/>
      <c r="P90" s="272"/>
      <c r="Q90" s="284"/>
      <c r="R90" s="266"/>
      <c r="S90" s="272"/>
      <c r="T90" s="284"/>
      <c r="U90" s="266"/>
      <c r="V90" s="272"/>
      <c r="W90" s="284">
        <v>2</v>
      </c>
      <c r="X90" s="266"/>
      <c r="Y90" s="291"/>
    </row>
    <row r="91" spans="1:25" s="13" customFormat="1" ht="15.75">
      <c r="A91" s="183" t="s">
        <v>259</v>
      </c>
      <c r="B91" s="267" t="s">
        <v>224</v>
      </c>
      <c r="C91" s="266">
        <v>11</v>
      </c>
      <c r="D91" s="266"/>
      <c r="E91" s="266"/>
      <c r="F91" s="306"/>
      <c r="G91" s="336">
        <f t="shared" si="13"/>
        <v>5</v>
      </c>
      <c r="H91" s="332">
        <v>150</v>
      </c>
      <c r="I91" s="266">
        <f>SUMPRODUCT(N91:Y91,$N$7:$Y$7)</f>
        <v>72</v>
      </c>
      <c r="J91" s="266">
        <v>36</v>
      </c>
      <c r="K91" s="266">
        <v>36</v>
      </c>
      <c r="L91" s="266"/>
      <c r="M91" s="283">
        <f>H91-I91</f>
        <v>78</v>
      </c>
      <c r="N91" s="284"/>
      <c r="O91" s="266"/>
      <c r="P91" s="272"/>
      <c r="Q91" s="284"/>
      <c r="R91" s="266"/>
      <c r="S91" s="272"/>
      <c r="T91" s="284"/>
      <c r="U91" s="266"/>
      <c r="V91" s="272"/>
      <c r="W91" s="284"/>
      <c r="X91" s="266">
        <v>8</v>
      </c>
      <c r="Y91" s="291"/>
    </row>
    <row r="92" spans="1:25" s="13" customFormat="1" ht="15.75">
      <c r="A92" s="183" t="s">
        <v>257</v>
      </c>
      <c r="B92" s="267" t="s">
        <v>225</v>
      </c>
      <c r="C92" s="266"/>
      <c r="D92" s="266"/>
      <c r="E92" s="266"/>
      <c r="F92" s="306"/>
      <c r="G92" s="336">
        <f t="shared" si="13"/>
        <v>7</v>
      </c>
      <c r="H92" s="332">
        <v>210</v>
      </c>
      <c r="I92" s="266">
        <f>SUM(I93:I94)</f>
        <v>96</v>
      </c>
      <c r="J92" s="266">
        <f>SUM(J93:J94)</f>
        <v>48</v>
      </c>
      <c r="K92" s="266">
        <f>SUM(K93:K94)</f>
        <v>48</v>
      </c>
      <c r="L92" s="266"/>
      <c r="M92" s="283">
        <f>SUM(M93:M94)</f>
        <v>114</v>
      </c>
      <c r="N92" s="284"/>
      <c r="O92" s="266"/>
      <c r="P92" s="272"/>
      <c r="Q92" s="284"/>
      <c r="R92" s="266"/>
      <c r="S92" s="272"/>
      <c r="T92" s="284"/>
      <c r="U92" s="266"/>
      <c r="V92" s="272"/>
      <c r="W92" s="284"/>
      <c r="X92" s="266"/>
      <c r="Y92" s="291"/>
    </row>
    <row r="93" spans="1:25" s="13" customFormat="1" ht="15.75">
      <c r="A93" s="183" t="s">
        <v>261</v>
      </c>
      <c r="B93" s="267" t="s">
        <v>225</v>
      </c>
      <c r="C93" s="266"/>
      <c r="D93" s="266">
        <v>9</v>
      </c>
      <c r="E93" s="266"/>
      <c r="F93" s="306"/>
      <c r="G93" s="336">
        <f t="shared" si="13"/>
        <v>3</v>
      </c>
      <c r="H93" s="332">
        <v>90</v>
      </c>
      <c r="I93" s="266">
        <f>SUMPRODUCT(N93:Y93,$N$7:$Y$7)</f>
        <v>36</v>
      </c>
      <c r="J93" s="266">
        <v>18</v>
      </c>
      <c r="K93" s="266">
        <v>18</v>
      </c>
      <c r="L93" s="266"/>
      <c r="M93" s="283">
        <f>H93-I93</f>
        <v>54</v>
      </c>
      <c r="N93" s="284"/>
      <c r="O93" s="266"/>
      <c r="P93" s="272"/>
      <c r="Q93" s="284"/>
      <c r="R93" s="266"/>
      <c r="S93" s="272"/>
      <c r="T93" s="284"/>
      <c r="U93" s="266"/>
      <c r="V93" s="272">
        <v>4</v>
      </c>
      <c r="W93" s="284"/>
      <c r="X93" s="266"/>
      <c r="Y93" s="291"/>
    </row>
    <row r="94" spans="1:25" s="13" customFormat="1" ht="15.75">
      <c r="A94" s="183" t="s">
        <v>262</v>
      </c>
      <c r="B94" s="267" t="s">
        <v>225</v>
      </c>
      <c r="C94" s="266">
        <v>10</v>
      </c>
      <c r="D94" s="266"/>
      <c r="E94" s="266"/>
      <c r="F94" s="306"/>
      <c r="G94" s="336">
        <f t="shared" si="13"/>
        <v>4</v>
      </c>
      <c r="H94" s="332">
        <v>120</v>
      </c>
      <c r="I94" s="266">
        <f>SUMPRODUCT(N94:Y94,$N$7:$Y$7)</f>
        <v>60</v>
      </c>
      <c r="J94" s="266">
        <v>30</v>
      </c>
      <c r="K94" s="266">
        <v>30</v>
      </c>
      <c r="L94" s="266"/>
      <c r="M94" s="283">
        <f>H94-I94</f>
        <v>60</v>
      </c>
      <c r="N94" s="284"/>
      <c r="O94" s="266"/>
      <c r="P94" s="272"/>
      <c r="Q94" s="284"/>
      <c r="R94" s="266"/>
      <c r="S94" s="272"/>
      <c r="T94" s="284"/>
      <c r="U94" s="266"/>
      <c r="V94" s="272"/>
      <c r="W94" s="284">
        <v>4</v>
      </c>
      <c r="X94" s="266"/>
      <c r="Y94" s="291"/>
    </row>
    <row r="95" spans="1:25" s="13" customFormat="1" ht="16.5" thickBot="1">
      <c r="A95" s="183" t="s">
        <v>260</v>
      </c>
      <c r="B95" s="267" t="s">
        <v>226</v>
      </c>
      <c r="C95" s="266"/>
      <c r="D95" s="266"/>
      <c r="E95" s="266"/>
      <c r="F95" s="306"/>
      <c r="G95" s="337">
        <f t="shared" si="13"/>
        <v>7</v>
      </c>
      <c r="H95" s="340">
        <v>210</v>
      </c>
      <c r="I95" s="266">
        <f>SUMPRODUCT(N95:Y95,$N$7:$Y$7)</f>
        <v>90</v>
      </c>
      <c r="J95" s="310">
        <v>45</v>
      </c>
      <c r="K95" s="310">
        <v>45</v>
      </c>
      <c r="L95" s="310"/>
      <c r="M95" s="311">
        <f>H95-I95</f>
        <v>120</v>
      </c>
      <c r="N95" s="284"/>
      <c r="O95" s="266"/>
      <c r="P95" s="272"/>
      <c r="Q95" s="284"/>
      <c r="R95" s="266"/>
      <c r="S95" s="272"/>
      <c r="T95" s="284">
        <v>6</v>
      </c>
      <c r="U95" s="266"/>
      <c r="V95" s="272"/>
      <c r="W95" s="284"/>
      <c r="X95" s="266"/>
      <c r="Y95" s="291"/>
    </row>
    <row r="96" spans="1:25" s="13" customFormat="1" ht="27.75" customHeight="1" thickBot="1">
      <c r="A96" s="622" t="s">
        <v>74</v>
      </c>
      <c r="B96" s="622"/>
      <c r="C96" s="622"/>
      <c r="D96" s="622"/>
      <c r="E96" s="622"/>
      <c r="F96" s="623"/>
      <c r="G96" s="344">
        <f aca="true" t="shared" si="15" ref="G96:M96">SUM(G61:G63,G64:G65,G69:G70,G73,G78,G81,G84,G89,G92,G95)</f>
        <v>83.5</v>
      </c>
      <c r="H96" s="344">
        <f t="shared" si="15"/>
        <v>2505</v>
      </c>
      <c r="I96" s="344">
        <f t="shared" si="15"/>
        <v>1110</v>
      </c>
      <c r="J96" s="344">
        <f t="shared" si="15"/>
        <v>546</v>
      </c>
      <c r="K96" s="344">
        <f t="shared" si="15"/>
        <v>477</v>
      </c>
      <c r="L96" s="344">
        <f t="shared" si="15"/>
        <v>28</v>
      </c>
      <c r="M96" s="344">
        <f t="shared" si="15"/>
        <v>1395</v>
      </c>
      <c r="N96" s="166">
        <f aca="true" t="shared" si="16" ref="N96:Y96">SUM(N61:N95)</f>
        <v>4</v>
      </c>
      <c r="O96" s="162">
        <f t="shared" si="16"/>
        <v>8</v>
      </c>
      <c r="P96" s="162">
        <f t="shared" si="16"/>
        <v>4</v>
      </c>
      <c r="Q96" s="162">
        <f t="shared" si="16"/>
        <v>8</v>
      </c>
      <c r="R96" s="162">
        <f t="shared" si="16"/>
        <v>14</v>
      </c>
      <c r="S96" s="162">
        <f t="shared" si="16"/>
        <v>10</v>
      </c>
      <c r="T96" s="162">
        <f t="shared" si="16"/>
        <v>12</v>
      </c>
      <c r="U96" s="162">
        <f t="shared" si="16"/>
        <v>2</v>
      </c>
      <c r="V96" s="162">
        <f t="shared" si="16"/>
        <v>12</v>
      </c>
      <c r="W96" s="162">
        <f t="shared" si="16"/>
        <v>14</v>
      </c>
      <c r="X96" s="162">
        <f t="shared" si="16"/>
        <v>10</v>
      </c>
      <c r="Y96" s="162">
        <f t="shared" si="16"/>
        <v>0</v>
      </c>
    </row>
    <row r="97" spans="1:25" s="13" customFormat="1" ht="22.5" customHeight="1" thickBot="1">
      <c r="A97" s="623" t="s">
        <v>165</v>
      </c>
      <c r="B97" s="627"/>
      <c r="C97" s="627"/>
      <c r="D97" s="627"/>
      <c r="E97" s="627"/>
      <c r="F97" s="627"/>
      <c r="G97" s="628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627"/>
      <c r="U97" s="627"/>
      <c r="V97" s="627"/>
      <c r="W97" s="627"/>
      <c r="X97" s="627"/>
      <c r="Y97" s="629"/>
    </row>
    <row r="98" spans="1:25" s="13" customFormat="1" ht="19.5" customHeight="1" thickBot="1">
      <c r="A98" s="630" t="s">
        <v>324</v>
      </c>
      <c r="B98" s="631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1"/>
      <c r="Y98" s="632"/>
    </row>
    <row r="99" spans="1:25" s="13" customFormat="1" ht="15.75">
      <c r="A99" s="371" t="s">
        <v>325</v>
      </c>
      <c r="B99" s="372" t="s">
        <v>277</v>
      </c>
      <c r="C99" s="373"/>
      <c r="D99" s="373"/>
      <c r="E99" s="374"/>
      <c r="F99" s="375"/>
      <c r="G99" s="334"/>
      <c r="H99" s="369">
        <v>60</v>
      </c>
      <c r="I99" s="281">
        <f>SUMPRODUCT(N99:Y99,$N$7:$Y$7)</f>
        <v>27</v>
      </c>
      <c r="J99" s="367">
        <v>18</v>
      </c>
      <c r="K99" s="367"/>
      <c r="L99" s="367">
        <v>9</v>
      </c>
      <c r="M99" s="368">
        <v>45</v>
      </c>
      <c r="N99" s="376"/>
      <c r="O99" s="374"/>
      <c r="P99" s="377"/>
      <c r="Q99" s="378"/>
      <c r="R99" s="379">
        <v>3</v>
      </c>
      <c r="S99" s="380"/>
      <c r="T99" s="378"/>
      <c r="U99" s="374"/>
      <c r="V99" s="381"/>
      <c r="W99" s="376"/>
      <c r="X99" s="374"/>
      <c r="Y99" s="382"/>
    </row>
    <row r="100" spans="1:25" s="13" customFormat="1" ht="15.75">
      <c r="A100" s="383" t="s">
        <v>326</v>
      </c>
      <c r="B100" s="359" t="s">
        <v>278</v>
      </c>
      <c r="C100" s="266"/>
      <c r="D100" s="266"/>
      <c r="E100" s="69"/>
      <c r="F100" s="366"/>
      <c r="G100" s="336"/>
      <c r="H100" s="315">
        <v>60</v>
      </c>
      <c r="I100" s="266">
        <f>SUMPRODUCT(N100:Y100,$N$7:$Y$7)</f>
        <v>27</v>
      </c>
      <c r="J100" s="266">
        <v>18</v>
      </c>
      <c r="K100" s="266"/>
      <c r="L100" s="266">
        <v>9</v>
      </c>
      <c r="M100" s="283">
        <f aca="true" t="shared" si="17" ref="M100:M107">H100-I100</f>
        <v>33</v>
      </c>
      <c r="N100" s="82"/>
      <c r="O100" s="69"/>
      <c r="P100" s="81"/>
      <c r="Q100" s="79"/>
      <c r="R100" s="266">
        <v>3</v>
      </c>
      <c r="S100" s="237"/>
      <c r="T100" s="79"/>
      <c r="U100" s="69"/>
      <c r="V100" s="80"/>
      <c r="W100" s="82"/>
      <c r="X100" s="69"/>
      <c r="Y100" s="384"/>
    </row>
    <row r="101" spans="1:25" s="13" customFormat="1" ht="15.75">
      <c r="A101" s="383" t="s">
        <v>327</v>
      </c>
      <c r="B101" s="359" t="s">
        <v>279</v>
      </c>
      <c r="C101" s="266"/>
      <c r="D101" s="266"/>
      <c r="E101" s="69"/>
      <c r="F101" s="366"/>
      <c r="G101" s="336"/>
      <c r="H101" s="315">
        <v>30</v>
      </c>
      <c r="I101" s="266">
        <v>16</v>
      </c>
      <c r="J101" s="266">
        <v>8</v>
      </c>
      <c r="K101" s="266"/>
      <c r="L101" s="266">
        <v>4</v>
      </c>
      <c r="M101" s="283">
        <f t="shared" si="17"/>
        <v>14</v>
      </c>
      <c r="N101" s="82"/>
      <c r="O101" s="69"/>
      <c r="P101" s="81"/>
      <c r="Q101" s="79"/>
      <c r="R101" s="266">
        <v>1.5</v>
      </c>
      <c r="S101" s="194"/>
      <c r="T101" s="79"/>
      <c r="U101" s="69"/>
      <c r="V101" s="80"/>
      <c r="W101" s="82"/>
      <c r="X101" s="69"/>
      <c r="Y101" s="384"/>
    </row>
    <row r="102" spans="1:25" s="13" customFormat="1" ht="15.75">
      <c r="A102" s="383" t="s">
        <v>328</v>
      </c>
      <c r="B102" s="365" t="s">
        <v>64</v>
      </c>
      <c r="C102" s="266"/>
      <c r="D102" s="266"/>
      <c r="E102" s="69"/>
      <c r="F102" s="366"/>
      <c r="G102" s="336"/>
      <c r="H102" s="315">
        <v>60</v>
      </c>
      <c r="I102" s="266">
        <f>SUMPRODUCT(N102:Y102,$N$7:$Y$7)</f>
        <v>27</v>
      </c>
      <c r="J102" s="266">
        <v>18</v>
      </c>
      <c r="K102" s="266"/>
      <c r="L102" s="266">
        <v>9</v>
      </c>
      <c r="M102" s="283">
        <f t="shared" si="17"/>
        <v>33</v>
      </c>
      <c r="N102" s="82"/>
      <c r="O102" s="69"/>
      <c r="P102" s="81"/>
      <c r="Q102" s="79"/>
      <c r="R102" s="266">
        <v>3</v>
      </c>
      <c r="S102" s="194"/>
      <c r="T102" s="79"/>
      <c r="U102" s="69"/>
      <c r="V102" s="125"/>
      <c r="W102" s="82"/>
      <c r="X102" s="69"/>
      <c r="Y102" s="384"/>
    </row>
    <row r="103" spans="1:25" s="13" customFormat="1" ht="15.75">
      <c r="A103" s="383" t="s">
        <v>329</v>
      </c>
      <c r="B103" s="267" t="s">
        <v>134</v>
      </c>
      <c r="C103" s="266"/>
      <c r="D103" s="266"/>
      <c r="E103" s="70"/>
      <c r="F103" s="18"/>
      <c r="G103" s="336"/>
      <c r="H103" s="315">
        <v>60</v>
      </c>
      <c r="I103" s="266">
        <f>SUMPRODUCT(N103:Y103,$N$7:$Y$7)</f>
        <v>27</v>
      </c>
      <c r="J103" s="266">
        <v>18</v>
      </c>
      <c r="K103" s="266"/>
      <c r="L103" s="266">
        <v>9</v>
      </c>
      <c r="M103" s="283">
        <f>H103-I103</f>
        <v>33</v>
      </c>
      <c r="N103" s="47"/>
      <c r="O103" s="17"/>
      <c r="P103" s="18"/>
      <c r="Q103" s="68"/>
      <c r="R103" s="266">
        <v>3</v>
      </c>
      <c r="S103" s="42"/>
      <c r="T103" s="45"/>
      <c r="U103" s="145"/>
      <c r="V103" s="71"/>
      <c r="W103" s="47"/>
      <c r="X103" s="17"/>
      <c r="Y103" s="385"/>
    </row>
    <row r="104" spans="1:25" s="13" customFormat="1" ht="15.75">
      <c r="A104" s="383" t="s">
        <v>330</v>
      </c>
      <c r="B104" s="326" t="s">
        <v>50</v>
      </c>
      <c r="C104" s="266"/>
      <c r="D104" s="266"/>
      <c r="E104" s="69"/>
      <c r="F104" s="278"/>
      <c r="G104" s="336"/>
      <c r="H104" s="315">
        <v>60</v>
      </c>
      <c r="I104" s="266">
        <f>SUMPRODUCT(N104:Y104,$N$7:$Y$7)</f>
        <v>27</v>
      </c>
      <c r="J104" s="266">
        <v>18</v>
      </c>
      <c r="K104" s="266"/>
      <c r="L104" s="266">
        <v>9</v>
      </c>
      <c r="M104" s="283">
        <f t="shared" si="17"/>
        <v>33</v>
      </c>
      <c r="N104" s="82"/>
      <c r="O104" s="69"/>
      <c r="P104" s="81"/>
      <c r="Q104" s="79"/>
      <c r="R104" s="266">
        <v>3</v>
      </c>
      <c r="S104" s="80"/>
      <c r="T104" s="79"/>
      <c r="U104" s="145"/>
      <c r="V104" s="125"/>
      <c r="W104" s="82"/>
      <c r="X104" s="69"/>
      <c r="Y104" s="384"/>
    </row>
    <row r="105" spans="1:25" s="13" customFormat="1" ht="16.5" customHeight="1">
      <c r="A105" s="383" t="s">
        <v>331</v>
      </c>
      <c r="B105" s="365" t="s">
        <v>49</v>
      </c>
      <c r="C105" s="266"/>
      <c r="D105" s="289"/>
      <c r="E105" s="14"/>
      <c r="F105" s="18"/>
      <c r="G105" s="336"/>
      <c r="H105" s="315">
        <v>60</v>
      </c>
      <c r="I105" s="266">
        <f>SUMPRODUCT(N105:Y105,$N$7:$Y$7)</f>
        <v>27</v>
      </c>
      <c r="J105" s="266">
        <v>18</v>
      </c>
      <c r="K105" s="266"/>
      <c r="L105" s="266">
        <v>9</v>
      </c>
      <c r="M105" s="283">
        <f t="shared" si="17"/>
        <v>33</v>
      </c>
      <c r="N105" s="47"/>
      <c r="O105" s="17"/>
      <c r="P105" s="18"/>
      <c r="Q105" s="45"/>
      <c r="R105" s="266">
        <v>3</v>
      </c>
      <c r="S105" s="237"/>
      <c r="T105" s="45"/>
      <c r="U105" s="144"/>
      <c r="V105" s="126"/>
      <c r="W105" s="47"/>
      <c r="X105" s="17"/>
      <c r="Y105" s="385"/>
    </row>
    <row r="106" spans="1:25" s="13" customFormat="1" ht="15" customHeight="1">
      <c r="A106" s="383" t="s">
        <v>332</v>
      </c>
      <c r="B106" s="365" t="s">
        <v>280</v>
      </c>
      <c r="C106" s="266"/>
      <c r="D106" s="266"/>
      <c r="E106" s="69"/>
      <c r="F106" s="278"/>
      <c r="G106" s="336"/>
      <c r="H106" s="315">
        <v>30</v>
      </c>
      <c r="I106" s="266">
        <v>16</v>
      </c>
      <c r="J106" s="266">
        <v>8</v>
      </c>
      <c r="K106" s="266"/>
      <c r="L106" s="266">
        <v>4</v>
      </c>
      <c r="M106" s="283">
        <f t="shared" si="17"/>
        <v>14</v>
      </c>
      <c r="N106" s="82"/>
      <c r="O106" s="69"/>
      <c r="P106" s="81"/>
      <c r="Q106" s="79"/>
      <c r="R106" s="266">
        <v>1.5</v>
      </c>
      <c r="S106" s="80"/>
      <c r="T106" s="79"/>
      <c r="U106" s="145"/>
      <c r="V106" s="125"/>
      <c r="W106" s="82"/>
      <c r="X106" s="69"/>
      <c r="Y106" s="384"/>
    </row>
    <row r="107" spans="1:25" s="13" customFormat="1" ht="17.25" customHeight="1">
      <c r="A107" s="386" t="s">
        <v>333</v>
      </c>
      <c r="B107" s="304" t="s">
        <v>51</v>
      </c>
      <c r="C107" s="266"/>
      <c r="D107" s="289"/>
      <c r="E107" s="62"/>
      <c r="F107" s="350"/>
      <c r="G107" s="336"/>
      <c r="H107" s="315">
        <v>60</v>
      </c>
      <c r="I107" s="266">
        <f>SUMPRODUCT(N107:Y107,$N$7:$Y$7)</f>
        <v>27</v>
      </c>
      <c r="J107" s="266">
        <v>18</v>
      </c>
      <c r="K107" s="266"/>
      <c r="L107" s="266">
        <v>9</v>
      </c>
      <c r="M107" s="283">
        <f t="shared" si="17"/>
        <v>33</v>
      </c>
      <c r="N107" s="128"/>
      <c r="O107" s="129"/>
      <c r="P107" s="130"/>
      <c r="Q107" s="131"/>
      <c r="R107" s="266">
        <v>3</v>
      </c>
      <c r="S107" s="193"/>
      <c r="T107" s="131"/>
      <c r="U107" s="129"/>
      <c r="V107" s="132"/>
      <c r="W107" s="128"/>
      <c r="X107" s="129"/>
      <c r="Y107" s="387"/>
    </row>
    <row r="108" spans="1:25" s="13" customFormat="1" ht="33" customHeight="1" thickBot="1">
      <c r="A108" s="388" t="s">
        <v>334</v>
      </c>
      <c r="B108" s="389" t="s">
        <v>281</v>
      </c>
      <c r="C108" s="310"/>
      <c r="D108" s="390"/>
      <c r="E108" s="391"/>
      <c r="F108" s="392"/>
      <c r="G108" s="337"/>
      <c r="H108" s="370">
        <v>60</v>
      </c>
      <c r="I108" s="310">
        <f>SUMPRODUCT(N108:Y108,$N$7:$Y$7)</f>
        <v>27</v>
      </c>
      <c r="J108" s="310">
        <v>18</v>
      </c>
      <c r="K108" s="310"/>
      <c r="L108" s="310">
        <v>9</v>
      </c>
      <c r="M108" s="311">
        <v>45</v>
      </c>
      <c r="N108" s="393"/>
      <c r="O108" s="394"/>
      <c r="P108" s="395"/>
      <c r="Q108" s="393"/>
      <c r="R108" s="310">
        <v>3</v>
      </c>
      <c r="S108" s="396"/>
      <c r="T108" s="393"/>
      <c r="U108" s="394"/>
      <c r="V108" s="397"/>
      <c r="W108" s="398"/>
      <c r="X108" s="390"/>
      <c r="Y108" s="399"/>
    </row>
    <row r="109" spans="1:25" s="13" customFormat="1" ht="21" customHeight="1" thickBot="1">
      <c r="A109" s="613" t="s">
        <v>336</v>
      </c>
      <c r="B109" s="614"/>
      <c r="C109" s="614"/>
      <c r="D109" s="614"/>
      <c r="E109" s="614"/>
      <c r="F109" s="614"/>
      <c r="G109" s="615"/>
      <c r="H109" s="615"/>
      <c r="I109" s="615"/>
      <c r="J109" s="615"/>
      <c r="K109" s="615"/>
      <c r="L109" s="615"/>
      <c r="M109" s="615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6"/>
    </row>
    <row r="110" spans="1:25" s="13" customFormat="1" ht="18" customHeight="1">
      <c r="A110" s="182" t="s">
        <v>337</v>
      </c>
      <c r="B110" s="360" t="s">
        <v>265</v>
      </c>
      <c r="C110" s="266"/>
      <c r="D110" s="305"/>
      <c r="E110" s="65"/>
      <c r="F110" s="349"/>
      <c r="G110" s="334">
        <f aca="true" t="shared" si="18" ref="G110:G130">H110/30</f>
        <v>7</v>
      </c>
      <c r="H110" s="355">
        <v>210</v>
      </c>
      <c r="I110" s="281">
        <f>SUM(I111:I112)</f>
        <v>96</v>
      </c>
      <c r="J110" s="356">
        <f>SUM(J111:J112)</f>
        <v>48</v>
      </c>
      <c r="K110" s="356">
        <f>SUM(K111:K112)</f>
        <v>48</v>
      </c>
      <c r="L110" s="356"/>
      <c r="M110" s="357">
        <f>SUM(M111:M112)</f>
        <v>114</v>
      </c>
      <c r="N110" s="352"/>
      <c r="O110" s="305"/>
      <c r="P110" s="329"/>
      <c r="Q110" s="346"/>
      <c r="R110" s="305"/>
      <c r="S110" s="329"/>
      <c r="T110" s="346"/>
      <c r="U110" s="305"/>
      <c r="V110" s="329"/>
      <c r="W110" s="346"/>
      <c r="X110" s="305"/>
      <c r="Y110" s="291"/>
    </row>
    <row r="111" spans="1:25" s="13" customFormat="1" ht="15.75">
      <c r="A111" s="198" t="s">
        <v>338</v>
      </c>
      <c r="B111" s="364" t="s">
        <v>265</v>
      </c>
      <c r="C111" s="266"/>
      <c r="D111" s="266">
        <v>9</v>
      </c>
      <c r="E111" s="69"/>
      <c r="F111" s="278"/>
      <c r="G111" s="336">
        <f t="shared" si="18"/>
        <v>2.5</v>
      </c>
      <c r="H111" s="332">
        <v>75</v>
      </c>
      <c r="I111" s="266">
        <f aca="true" t="shared" si="19" ref="I111:I120">SUMPRODUCT(N111:Y111,$N$7:$Y$7)</f>
        <v>36</v>
      </c>
      <c r="J111" s="266">
        <v>18</v>
      </c>
      <c r="K111" s="266">
        <v>18</v>
      </c>
      <c r="L111" s="266"/>
      <c r="M111" s="283">
        <f aca="true" t="shared" si="20" ref="M111:M120">H111-I111</f>
        <v>39</v>
      </c>
      <c r="N111" s="332"/>
      <c r="O111" s="266"/>
      <c r="P111" s="272"/>
      <c r="Q111" s="284"/>
      <c r="R111" s="266"/>
      <c r="S111" s="272"/>
      <c r="T111" s="284"/>
      <c r="U111" s="266"/>
      <c r="V111" s="272">
        <v>4</v>
      </c>
      <c r="W111" s="284"/>
      <c r="X111" s="266"/>
      <c r="Y111" s="291"/>
    </row>
    <row r="112" spans="1:25" s="13" customFormat="1" ht="15.75" customHeight="1">
      <c r="A112" s="198" t="s">
        <v>339</v>
      </c>
      <c r="B112" s="362" t="s">
        <v>265</v>
      </c>
      <c r="C112" s="266"/>
      <c r="D112" s="266">
        <v>10</v>
      </c>
      <c r="E112" s="69"/>
      <c r="F112" s="278"/>
      <c r="G112" s="336">
        <f t="shared" si="18"/>
        <v>4.5</v>
      </c>
      <c r="H112" s="332">
        <v>135</v>
      </c>
      <c r="I112" s="266">
        <f t="shared" si="19"/>
        <v>60</v>
      </c>
      <c r="J112" s="266">
        <v>30</v>
      </c>
      <c r="K112" s="266">
        <v>30</v>
      </c>
      <c r="L112" s="266"/>
      <c r="M112" s="283">
        <f t="shared" si="20"/>
        <v>75</v>
      </c>
      <c r="N112" s="332"/>
      <c r="O112" s="266"/>
      <c r="P112" s="272"/>
      <c r="Q112" s="284"/>
      <c r="R112" s="266"/>
      <c r="S112" s="272"/>
      <c r="T112" s="284"/>
      <c r="U112" s="266"/>
      <c r="V112" s="272"/>
      <c r="W112" s="284">
        <v>4</v>
      </c>
      <c r="X112" s="305"/>
      <c r="Y112" s="291"/>
    </row>
    <row r="113" spans="1:25" s="13" customFormat="1" ht="15.75">
      <c r="A113" s="183" t="s">
        <v>340</v>
      </c>
      <c r="B113" s="267" t="s">
        <v>266</v>
      </c>
      <c r="C113" s="266">
        <v>7</v>
      </c>
      <c r="D113" s="266"/>
      <c r="E113" s="266"/>
      <c r="F113" s="350"/>
      <c r="G113" s="336">
        <f t="shared" si="18"/>
        <v>3.5</v>
      </c>
      <c r="H113" s="332">
        <v>105</v>
      </c>
      <c r="I113" s="266">
        <f t="shared" si="19"/>
        <v>45</v>
      </c>
      <c r="J113" s="266">
        <v>30</v>
      </c>
      <c r="K113" s="266"/>
      <c r="L113" s="266">
        <v>15</v>
      </c>
      <c r="M113" s="283">
        <f t="shared" si="20"/>
        <v>60</v>
      </c>
      <c r="N113" s="332"/>
      <c r="O113" s="266"/>
      <c r="P113" s="272"/>
      <c r="Q113" s="284"/>
      <c r="R113" s="266"/>
      <c r="S113" s="272"/>
      <c r="T113" s="284">
        <v>3</v>
      </c>
      <c r="U113" s="266"/>
      <c r="V113" s="272"/>
      <c r="W113" s="284"/>
      <c r="X113" s="266"/>
      <c r="Y113" s="291"/>
    </row>
    <row r="114" spans="1:25" s="13" customFormat="1" ht="15.75">
      <c r="A114" s="183" t="s">
        <v>341</v>
      </c>
      <c r="B114" s="361" t="s">
        <v>263</v>
      </c>
      <c r="C114" s="266"/>
      <c r="D114" s="266">
        <v>3</v>
      </c>
      <c r="E114" s="266"/>
      <c r="F114" s="350"/>
      <c r="G114" s="451">
        <f t="shared" si="18"/>
        <v>2</v>
      </c>
      <c r="H114" s="332">
        <v>60</v>
      </c>
      <c r="I114" s="266">
        <v>30</v>
      </c>
      <c r="J114" s="266">
        <v>10</v>
      </c>
      <c r="K114" s="266">
        <v>20</v>
      </c>
      <c r="L114" s="266"/>
      <c r="M114" s="283">
        <f t="shared" si="20"/>
        <v>30</v>
      </c>
      <c r="N114" s="332"/>
      <c r="O114" s="266"/>
      <c r="P114" s="272">
        <v>3</v>
      </c>
      <c r="Q114" s="284"/>
      <c r="R114" s="266"/>
      <c r="S114" s="272"/>
      <c r="T114" s="284"/>
      <c r="U114" s="266"/>
      <c r="V114" s="272"/>
      <c r="W114" s="284"/>
      <c r="X114" s="266"/>
      <c r="Y114" s="291"/>
    </row>
    <row r="115" spans="1:25" s="13" customFormat="1" ht="15.75">
      <c r="A115" s="198" t="s">
        <v>342</v>
      </c>
      <c r="B115" s="363" t="s">
        <v>264</v>
      </c>
      <c r="C115" s="266"/>
      <c r="D115" s="266">
        <v>12</v>
      </c>
      <c r="E115" s="266"/>
      <c r="F115" s="136"/>
      <c r="G115" s="451">
        <f t="shared" si="18"/>
        <v>2</v>
      </c>
      <c r="H115" s="332">
        <v>60</v>
      </c>
      <c r="I115" s="266">
        <f t="shared" si="19"/>
        <v>40</v>
      </c>
      <c r="J115" s="266">
        <v>16</v>
      </c>
      <c r="K115" s="266">
        <v>24</v>
      </c>
      <c r="L115" s="266"/>
      <c r="M115" s="283">
        <f t="shared" si="20"/>
        <v>20</v>
      </c>
      <c r="N115" s="332"/>
      <c r="O115" s="266"/>
      <c r="P115" s="272"/>
      <c r="Q115" s="284"/>
      <c r="R115" s="266"/>
      <c r="S115" s="272"/>
      <c r="T115" s="284"/>
      <c r="U115" s="266"/>
      <c r="V115" s="272"/>
      <c r="W115" s="284"/>
      <c r="X115" s="266"/>
      <c r="Y115" s="291">
        <v>5</v>
      </c>
    </row>
    <row r="116" spans="1:25" s="13" customFormat="1" ht="15.75">
      <c r="A116" s="183" t="s">
        <v>343</v>
      </c>
      <c r="B116" s="267" t="s">
        <v>267</v>
      </c>
      <c r="C116" s="266"/>
      <c r="D116" s="266">
        <v>3</v>
      </c>
      <c r="E116" s="266"/>
      <c r="F116" s="350"/>
      <c r="G116" s="336">
        <f t="shared" si="18"/>
        <v>3</v>
      </c>
      <c r="H116" s="332">
        <v>90</v>
      </c>
      <c r="I116" s="266">
        <f t="shared" si="19"/>
        <v>36</v>
      </c>
      <c r="J116" s="266">
        <v>18</v>
      </c>
      <c r="K116" s="266">
        <v>18</v>
      </c>
      <c r="L116" s="266"/>
      <c r="M116" s="283">
        <f t="shared" si="20"/>
        <v>54</v>
      </c>
      <c r="N116" s="332"/>
      <c r="O116" s="266"/>
      <c r="P116" s="272">
        <v>4</v>
      </c>
      <c r="Q116" s="284"/>
      <c r="R116" s="266"/>
      <c r="S116" s="272"/>
      <c r="T116" s="284"/>
      <c r="U116" s="266"/>
      <c r="V116" s="272"/>
      <c r="W116" s="284"/>
      <c r="X116" s="266"/>
      <c r="Y116" s="291"/>
    </row>
    <row r="117" spans="1:25" s="13" customFormat="1" ht="15.75">
      <c r="A117" s="183" t="s">
        <v>344</v>
      </c>
      <c r="B117" s="267" t="s">
        <v>268</v>
      </c>
      <c r="C117" s="266">
        <v>8</v>
      </c>
      <c r="D117" s="266"/>
      <c r="E117" s="266"/>
      <c r="F117" s="350"/>
      <c r="G117" s="336">
        <f t="shared" si="18"/>
        <v>3</v>
      </c>
      <c r="H117" s="332">
        <v>90</v>
      </c>
      <c r="I117" s="266">
        <f t="shared" si="19"/>
        <v>45</v>
      </c>
      <c r="J117" s="266">
        <v>18</v>
      </c>
      <c r="K117" s="266">
        <v>27</v>
      </c>
      <c r="L117" s="266"/>
      <c r="M117" s="283">
        <f t="shared" si="20"/>
        <v>45</v>
      </c>
      <c r="N117" s="332"/>
      <c r="O117" s="266"/>
      <c r="P117" s="272"/>
      <c r="Q117" s="284"/>
      <c r="R117" s="266"/>
      <c r="S117" s="272"/>
      <c r="T117" s="284"/>
      <c r="U117" s="266">
        <v>5</v>
      </c>
      <c r="V117" s="272"/>
      <c r="W117" s="284"/>
      <c r="X117" s="266"/>
      <c r="Y117" s="291"/>
    </row>
    <row r="118" spans="1:25" s="13" customFormat="1" ht="15.75">
      <c r="A118" s="198" t="s">
        <v>345</v>
      </c>
      <c r="B118" s="347" t="s">
        <v>269</v>
      </c>
      <c r="C118" s="266">
        <v>11</v>
      </c>
      <c r="D118" s="266"/>
      <c r="E118" s="266"/>
      <c r="F118" s="350"/>
      <c r="G118" s="336">
        <f t="shared" si="18"/>
        <v>4</v>
      </c>
      <c r="H118" s="332">
        <v>120</v>
      </c>
      <c r="I118" s="266">
        <f t="shared" si="19"/>
        <v>54</v>
      </c>
      <c r="J118" s="266">
        <v>27</v>
      </c>
      <c r="K118" s="266">
        <v>27</v>
      </c>
      <c r="L118" s="266"/>
      <c r="M118" s="283">
        <f t="shared" si="20"/>
        <v>66</v>
      </c>
      <c r="N118" s="332"/>
      <c r="O118" s="266"/>
      <c r="P118" s="272"/>
      <c r="Q118" s="284"/>
      <c r="R118" s="266"/>
      <c r="S118" s="272"/>
      <c r="T118" s="284"/>
      <c r="U118" s="266"/>
      <c r="V118" s="272"/>
      <c r="W118" s="284"/>
      <c r="X118" s="266">
        <v>6</v>
      </c>
      <c r="Y118" s="291"/>
    </row>
    <row r="119" spans="1:25" s="13" customFormat="1" ht="15.75">
      <c r="A119" s="183" t="s">
        <v>346</v>
      </c>
      <c r="B119" s="327" t="s">
        <v>270</v>
      </c>
      <c r="C119" s="266"/>
      <c r="D119" s="266">
        <v>4</v>
      </c>
      <c r="E119" s="266"/>
      <c r="F119" s="350"/>
      <c r="G119" s="336">
        <f t="shared" si="18"/>
        <v>3</v>
      </c>
      <c r="H119" s="332">
        <v>90</v>
      </c>
      <c r="I119" s="266">
        <f t="shared" si="19"/>
        <v>45</v>
      </c>
      <c r="J119" s="266">
        <v>15</v>
      </c>
      <c r="K119" s="266">
        <v>30</v>
      </c>
      <c r="L119" s="266"/>
      <c r="M119" s="283">
        <f t="shared" si="20"/>
        <v>45</v>
      </c>
      <c r="N119" s="332"/>
      <c r="O119" s="266"/>
      <c r="P119" s="272"/>
      <c r="Q119" s="284">
        <v>3</v>
      </c>
      <c r="R119" s="266"/>
      <c r="S119" s="272"/>
      <c r="T119" s="284"/>
      <c r="U119" s="266"/>
      <c r="V119" s="272"/>
      <c r="W119" s="284"/>
      <c r="X119" s="266"/>
      <c r="Y119" s="291"/>
    </row>
    <row r="120" spans="1:25" s="13" customFormat="1" ht="15.75">
      <c r="A120" s="183" t="s">
        <v>347</v>
      </c>
      <c r="B120" s="326" t="s">
        <v>271</v>
      </c>
      <c r="C120" s="305"/>
      <c r="D120" s="305">
        <v>12</v>
      </c>
      <c r="E120" s="305"/>
      <c r="F120" s="350"/>
      <c r="G120" s="336">
        <f t="shared" si="18"/>
        <v>3</v>
      </c>
      <c r="H120" s="352">
        <v>90</v>
      </c>
      <c r="I120" s="266">
        <f t="shared" si="19"/>
        <v>40</v>
      </c>
      <c r="J120" s="305">
        <v>16</v>
      </c>
      <c r="K120" s="348">
        <v>24</v>
      </c>
      <c r="L120" s="305"/>
      <c r="M120" s="358">
        <f t="shared" si="20"/>
        <v>50</v>
      </c>
      <c r="N120" s="352"/>
      <c r="O120" s="305"/>
      <c r="P120" s="329"/>
      <c r="Q120" s="346"/>
      <c r="R120" s="305"/>
      <c r="S120" s="329"/>
      <c r="T120" s="346"/>
      <c r="U120" s="305"/>
      <c r="V120" s="329"/>
      <c r="W120" s="346"/>
      <c r="X120" s="305"/>
      <c r="Y120" s="291">
        <v>5</v>
      </c>
    </row>
    <row r="121" spans="1:25" s="13" customFormat="1" ht="15.75">
      <c r="A121" s="198" t="s">
        <v>348</v>
      </c>
      <c r="B121" s="267" t="s">
        <v>272</v>
      </c>
      <c r="C121" s="266"/>
      <c r="D121" s="266"/>
      <c r="E121" s="266"/>
      <c r="F121" s="350"/>
      <c r="G121" s="451">
        <f t="shared" si="18"/>
        <v>6</v>
      </c>
      <c r="H121" s="332">
        <v>180</v>
      </c>
      <c r="I121" s="266">
        <f>SUM(I122:I123)</f>
        <v>90</v>
      </c>
      <c r="J121" s="266">
        <f>SUM(J122:J123)</f>
        <v>48</v>
      </c>
      <c r="K121" s="266">
        <f>SUM(K122:K123)</f>
        <v>42</v>
      </c>
      <c r="L121" s="266"/>
      <c r="M121" s="283">
        <f>SUM(M122:M123)</f>
        <v>90</v>
      </c>
      <c r="N121" s="332"/>
      <c r="O121" s="266"/>
      <c r="P121" s="272"/>
      <c r="Q121" s="284"/>
      <c r="R121" s="266"/>
      <c r="S121" s="272"/>
      <c r="T121" s="284"/>
      <c r="U121" s="266"/>
      <c r="V121" s="272"/>
      <c r="W121" s="284"/>
      <c r="X121" s="266"/>
      <c r="Y121" s="291"/>
    </row>
    <row r="122" spans="1:25" s="13" customFormat="1" ht="15.75">
      <c r="A122" s="183" t="s">
        <v>349</v>
      </c>
      <c r="B122" s="267" t="s">
        <v>272</v>
      </c>
      <c r="C122" s="266"/>
      <c r="D122" s="266">
        <v>7</v>
      </c>
      <c r="E122" s="266"/>
      <c r="F122" s="350"/>
      <c r="G122" s="451">
        <f t="shared" si="18"/>
        <v>3</v>
      </c>
      <c r="H122" s="332">
        <v>90</v>
      </c>
      <c r="I122" s="266">
        <f>SUMPRODUCT(N122:Y122,$N$7:$Y$7)</f>
        <v>45</v>
      </c>
      <c r="J122" s="266">
        <v>30</v>
      </c>
      <c r="K122" s="266">
        <v>15</v>
      </c>
      <c r="L122" s="266"/>
      <c r="M122" s="283">
        <f>H122-I122</f>
        <v>45</v>
      </c>
      <c r="N122" s="332"/>
      <c r="O122" s="266"/>
      <c r="P122" s="272"/>
      <c r="Q122" s="284"/>
      <c r="R122" s="266"/>
      <c r="S122" s="272"/>
      <c r="T122" s="284">
        <v>3</v>
      </c>
      <c r="U122" s="266"/>
      <c r="V122" s="272"/>
      <c r="W122" s="284"/>
      <c r="X122" s="266"/>
      <c r="Y122" s="291"/>
    </row>
    <row r="123" spans="1:25" s="13" customFormat="1" ht="15.75">
      <c r="A123" s="183" t="s">
        <v>350</v>
      </c>
      <c r="B123" s="267" t="s">
        <v>272</v>
      </c>
      <c r="C123" s="266">
        <v>8</v>
      </c>
      <c r="D123" s="266"/>
      <c r="E123" s="266"/>
      <c r="F123" s="350"/>
      <c r="G123" s="451">
        <f t="shared" si="18"/>
        <v>3</v>
      </c>
      <c r="H123" s="332">
        <v>90</v>
      </c>
      <c r="I123" s="266">
        <f>SUMPRODUCT(N123:Y123,$N$7:$Y$7)</f>
        <v>45</v>
      </c>
      <c r="J123" s="266">
        <v>18</v>
      </c>
      <c r="K123" s="266">
        <v>27</v>
      </c>
      <c r="L123" s="266"/>
      <c r="M123" s="283">
        <f>H123-I123</f>
        <v>45</v>
      </c>
      <c r="N123" s="332"/>
      <c r="O123" s="266"/>
      <c r="P123" s="272"/>
      <c r="Q123" s="284"/>
      <c r="R123" s="266"/>
      <c r="S123" s="272"/>
      <c r="T123" s="284"/>
      <c r="U123" s="266">
        <v>5</v>
      </c>
      <c r="V123" s="272"/>
      <c r="W123" s="284"/>
      <c r="X123" s="266"/>
      <c r="Y123" s="291"/>
    </row>
    <row r="124" spans="1:25" s="13" customFormat="1" ht="15.75">
      <c r="A124" s="183" t="s">
        <v>351</v>
      </c>
      <c r="B124" s="267" t="s">
        <v>273</v>
      </c>
      <c r="C124" s="266"/>
      <c r="D124" s="266">
        <v>11</v>
      </c>
      <c r="E124" s="266"/>
      <c r="F124" s="350"/>
      <c r="G124" s="336">
        <f t="shared" si="18"/>
        <v>3</v>
      </c>
      <c r="H124" s="332">
        <v>90</v>
      </c>
      <c r="I124" s="266">
        <f>SUMPRODUCT(N124:Y124,$N$7:$Y$7)</f>
        <v>54</v>
      </c>
      <c r="J124" s="266">
        <v>27</v>
      </c>
      <c r="K124" s="266">
        <v>27</v>
      </c>
      <c r="L124" s="266"/>
      <c r="M124" s="283">
        <f>H124-I124</f>
        <v>36</v>
      </c>
      <c r="N124" s="332"/>
      <c r="O124" s="266"/>
      <c r="P124" s="272"/>
      <c r="Q124" s="284"/>
      <c r="R124" s="266"/>
      <c r="S124" s="272"/>
      <c r="T124" s="284"/>
      <c r="U124" s="266"/>
      <c r="V124" s="272"/>
      <c r="W124" s="284"/>
      <c r="X124" s="266">
        <v>6</v>
      </c>
      <c r="Y124" s="291"/>
    </row>
    <row r="125" spans="1:25" s="13" customFormat="1" ht="15.75">
      <c r="A125" s="183" t="s">
        <v>352</v>
      </c>
      <c r="B125" s="267" t="s">
        <v>274</v>
      </c>
      <c r="C125" s="266"/>
      <c r="D125" s="266"/>
      <c r="E125" s="266"/>
      <c r="F125" s="350"/>
      <c r="G125" s="336">
        <f t="shared" si="18"/>
        <v>7</v>
      </c>
      <c r="H125" s="332">
        <v>210</v>
      </c>
      <c r="I125" s="266">
        <f>SUM(I126:I128)</f>
        <v>102</v>
      </c>
      <c r="J125" s="266">
        <f>SUM(J126:J128)</f>
        <v>42</v>
      </c>
      <c r="K125" s="266">
        <f>SUM(K126:K128)</f>
        <v>42</v>
      </c>
      <c r="L125" s="266">
        <f>SUM(L126:L128)</f>
        <v>18</v>
      </c>
      <c r="M125" s="283">
        <f>SUM(M126:M128)</f>
        <v>108</v>
      </c>
      <c r="N125" s="332"/>
      <c r="O125" s="266"/>
      <c r="P125" s="272"/>
      <c r="Q125" s="284"/>
      <c r="R125" s="266"/>
      <c r="S125" s="272"/>
      <c r="T125" s="284"/>
      <c r="U125" s="266"/>
      <c r="V125" s="272"/>
      <c r="W125" s="284"/>
      <c r="X125" s="266"/>
      <c r="Y125" s="291"/>
    </row>
    <row r="126" spans="1:25" s="13" customFormat="1" ht="15.75">
      <c r="A126" s="198" t="s">
        <v>353</v>
      </c>
      <c r="B126" s="267" t="s">
        <v>274</v>
      </c>
      <c r="C126" s="266"/>
      <c r="D126" s="266"/>
      <c r="E126" s="266"/>
      <c r="F126" s="350"/>
      <c r="G126" s="336">
        <f t="shared" si="18"/>
        <v>2</v>
      </c>
      <c r="H126" s="332">
        <v>60</v>
      </c>
      <c r="I126" s="266">
        <f>SUMPRODUCT(N126:Y126,$N$7:$Y$7)</f>
        <v>30</v>
      </c>
      <c r="J126" s="266">
        <v>15</v>
      </c>
      <c r="K126" s="266">
        <v>15</v>
      </c>
      <c r="L126" s="266"/>
      <c r="M126" s="283">
        <f>H126-I126</f>
        <v>30</v>
      </c>
      <c r="N126" s="332"/>
      <c r="O126" s="266"/>
      <c r="P126" s="272"/>
      <c r="Q126" s="284"/>
      <c r="R126" s="266"/>
      <c r="S126" s="272"/>
      <c r="T126" s="284">
        <v>2</v>
      </c>
      <c r="U126" s="266"/>
      <c r="V126" s="272"/>
      <c r="W126" s="284"/>
      <c r="X126" s="266"/>
      <c r="Y126" s="291"/>
    </row>
    <row r="127" spans="1:25" s="13" customFormat="1" ht="15.75">
      <c r="A127" s="198" t="s">
        <v>354</v>
      </c>
      <c r="B127" s="267" t="s">
        <v>274</v>
      </c>
      <c r="C127" s="266">
        <v>8</v>
      </c>
      <c r="D127" s="266"/>
      <c r="E127" s="266"/>
      <c r="F127" s="350"/>
      <c r="G127" s="336">
        <f t="shared" si="18"/>
        <v>3.5</v>
      </c>
      <c r="H127" s="332">
        <v>105</v>
      </c>
      <c r="I127" s="266">
        <f>SUMPRODUCT(N127:Y127,$N$7:$Y$7)</f>
        <v>54</v>
      </c>
      <c r="J127" s="266">
        <v>27</v>
      </c>
      <c r="K127" s="266">
        <v>27</v>
      </c>
      <c r="L127" s="266"/>
      <c r="M127" s="283">
        <f>H127-I127</f>
        <v>51</v>
      </c>
      <c r="N127" s="332"/>
      <c r="O127" s="266"/>
      <c r="P127" s="272"/>
      <c r="Q127" s="284"/>
      <c r="R127" s="266"/>
      <c r="S127" s="272"/>
      <c r="T127" s="284"/>
      <c r="U127" s="266">
        <v>6</v>
      </c>
      <c r="V127" s="272"/>
      <c r="W127" s="284"/>
      <c r="X127" s="266"/>
      <c r="Y127" s="291"/>
    </row>
    <row r="128" spans="1:25" s="13" customFormat="1" ht="31.5">
      <c r="A128" s="198" t="s">
        <v>355</v>
      </c>
      <c r="B128" s="267" t="s">
        <v>275</v>
      </c>
      <c r="C128" s="266"/>
      <c r="D128" s="266"/>
      <c r="E128" s="266"/>
      <c r="F128" s="351">
        <v>9</v>
      </c>
      <c r="G128" s="336">
        <f t="shared" si="18"/>
        <v>1.5</v>
      </c>
      <c r="H128" s="332">
        <v>45</v>
      </c>
      <c r="I128" s="266">
        <f>SUMPRODUCT(N128:Y128,$N$7:$Y$7)</f>
        <v>18</v>
      </c>
      <c r="J128" s="266"/>
      <c r="K128" s="266"/>
      <c r="L128" s="266">
        <v>18</v>
      </c>
      <c r="M128" s="283">
        <f>H128-I128</f>
        <v>27</v>
      </c>
      <c r="N128" s="332"/>
      <c r="O128" s="266"/>
      <c r="P128" s="272"/>
      <c r="Q128" s="284"/>
      <c r="R128" s="266"/>
      <c r="S128" s="272"/>
      <c r="T128" s="284"/>
      <c r="U128" s="266"/>
      <c r="V128" s="272">
        <v>2</v>
      </c>
      <c r="W128" s="284"/>
      <c r="X128" s="266"/>
      <c r="Y128" s="291"/>
    </row>
    <row r="129" spans="1:25" s="13" customFormat="1" ht="16.5" thickBot="1">
      <c r="A129" s="198" t="s">
        <v>356</v>
      </c>
      <c r="B129" s="267" t="s">
        <v>276</v>
      </c>
      <c r="C129" s="266">
        <v>12</v>
      </c>
      <c r="D129" s="266"/>
      <c r="E129" s="266"/>
      <c r="F129" s="350"/>
      <c r="G129" s="336">
        <f t="shared" si="18"/>
        <v>3</v>
      </c>
      <c r="H129" s="332">
        <v>90</v>
      </c>
      <c r="I129" s="266">
        <f>SUMPRODUCT(N129:Y129,$N$7:$Y$7)</f>
        <v>48</v>
      </c>
      <c r="J129" s="266">
        <v>24</v>
      </c>
      <c r="K129" s="266">
        <v>24</v>
      </c>
      <c r="L129" s="266"/>
      <c r="M129" s="283">
        <f>H129-I129</f>
        <v>42</v>
      </c>
      <c r="N129" s="332"/>
      <c r="O129" s="266"/>
      <c r="P129" s="272"/>
      <c r="Q129" s="284"/>
      <c r="R129" s="266"/>
      <c r="S129" s="272"/>
      <c r="T129" s="284"/>
      <c r="U129" s="266"/>
      <c r="V129" s="272"/>
      <c r="W129" s="284"/>
      <c r="X129" s="266"/>
      <c r="Y129" s="291">
        <v>6</v>
      </c>
    </row>
    <row r="130" spans="1:25" s="13" customFormat="1" ht="21.75" customHeight="1" thickBot="1">
      <c r="A130" s="622" t="s">
        <v>335</v>
      </c>
      <c r="B130" s="622"/>
      <c r="C130" s="622"/>
      <c r="D130" s="622"/>
      <c r="E130" s="622"/>
      <c r="F130" s="623"/>
      <c r="G130" s="345">
        <f t="shared" si="18"/>
        <v>49.5</v>
      </c>
      <c r="H130" s="353">
        <f aca="true" t="shared" si="21" ref="H130:M130">SUM(H110,H113:H121,H124:H125,H129)</f>
        <v>1485</v>
      </c>
      <c r="I130" s="353">
        <f t="shared" si="21"/>
        <v>725</v>
      </c>
      <c r="J130" s="353">
        <f t="shared" si="21"/>
        <v>339</v>
      </c>
      <c r="K130" s="353">
        <f t="shared" si="21"/>
        <v>353</v>
      </c>
      <c r="L130" s="353">
        <f t="shared" si="21"/>
        <v>33</v>
      </c>
      <c r="M130" s="353">
        <f t="shared" si="21"/>
        <v>760</v>
      </c>
      <c r="N130" s="354">
        <f aca="true" t="shared" si="22" ref="N130:Y130">SUM(N110:N129)</f>
        <v>0</v>
      </c>
      <c r="O130" s="156">
        <f t="shared" si="22"/>
        <v>0</v>
      </c>
      <c r="P130" s="156">
        <f t="shared" si="22"/>
        <v>7</v>
      </c>
      <c r="Q130" s="156">
        <f t="shared" si="22"/>
        <v>3</v>
      </c>
      <c r="R130" s="156">
        <f t="shared" si="22"/>
        <v>0</v>
      </c>
      <c r="S130" s="156">
        <f t="shared" si="22"/>
        <v>0</v>
      </c>
      <c r="T130" s="156">
        <f t="shared" si="22"/>
        <v>8</v>
      </c>
      <c r="U130" s="156">
        <f t="shared" si="22"/>
        <v>16</v>
      </c>
      <c r="V130" s="156">
        <f t="shared" si="22"/>
        <v>6</v>
      </c>
      <c r="W130" s="156">
        <f t="shared" si="22"/>
        <v>4</v>
      </c>
      <c r="X130" s="156">
        <f t="shared" si="22"/>
        <v>12</v>
      </c>
      <c r="Y130" s="156">
        <f t="shared" si="22"/>
        <v>16</v>
      </c>
    </row>
    <row r="131" spans="1:25" s="13" customFormat="1" ht="18" customHeight="1" thickBot="1">
      <c r="A131" s="624" t="s">
        <v>357</v>
      </c>
      <c r="B131" s="625"/>
      <c r="C131" s="625"/>
      <c r="D131" s="625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  <c r="T131" s="625"/>
      <c r="U131" s="625"/>
      <c r="V131" s="625"/>
      <c r="W131" s="625"/>
      <c r="X131" s="625"/>
      <c r="Y131" s="626"/>
    </row>
    <row r="132" spans="1:25" s="13" customFormat="1" ht="27" customHeight="1" thickBot="1">
      <c r="A132" s="160">
        <v>1</v>
      </c>
      <c r="B132" s="238" t="s">
        <v>306</v>
      </c>
      <c r="C132" s="134"/>
      <c r="D132" s="446" t="s">
        <v>290</v>
      </c>
      <c r="E132" s="429"/>
      <c r="F132" s="429"/>
      <c r="G132" s="452">
        <v>4</v>
      </c>
      <c r="H132" s="330">
        <f>G132*30</f>
        <v>120</v>
      </c>
      <c r="I132" s="281">
        <v>60</v>
      </c>
      <c r="J132" s="281">
        <v>40</v>
      </c>
      <c r="K132" s="281">
        <v>20</v>
      </c>
      <c r="L132" s="281"/>
      <c r="M132" s="282">
        <f>H132-I132</f>
        <v>60</v>
      </c>
      <c r="N132" s="239"/>
      <c r="O132" s="124"/>
      <c r="P132" s="124"/>
      <c r="Q132" s="124"/>
      <c r="R132" s="124"/>
      <c r="S132" s="124"/>
      <c r="T132" s="124"/>
      <c r="U132" s="124">
        <v>6</v>
      </c>
      <c r="V132" s="124"/>
      <c r="W132" s="146"/>
      <c r="X132" s="147"/>
      <c r="Y132" s="124"/>
    </row>
    <row r="133" spans="1:25" s="13" customFormat="1" ht="27.75" customHeight="1" thickBot="1">
      <c r="A133" s="160">
        <v>2</v>
      </c>
      <c r="B133" s="238" t="s">
        <v>321</v>
      </c>
      <c r="C133" s="123"/>
      <c r="D133" s="123" t="s">
        <v>291</v>
      </c>
      <c r="E133" s="447"/>
      <c r="F133" s="445"/>
      <c r="G133" s="452">
        <v>4</v>
      </c>
      <c r="H133" s="330">
        <f>G133*30</f>
        <v>120</v>
      </c>
      <c r="I133" s="266">
        <v>60</v>
      </c>
      <c r="J133" s="266">
        <v>30</v>
      </c>
      <c r="K133" s="266">
        <v>30</v>
      </c>
      <c r="L133" s="266"/>
      <c r="M133" s="283">
        <f>H133-I133</f>
        <v>60</v>
      </c>
      <c r="N133" s="239"/>
      <c r="O133" s="124"/>
      <c r="P133" s="124"/>
      <c r="Q133" s="124"/>
      <c r="R133" s="124"/>
      <c r="S133" s="124"/>
      <c r="T133" s="124"/>
      <c r="U133" s="124"/>
      <c r="V133" s="124">
        <v>6</v>
      </c>
      <c r="W133" s="147"/>
      <c r="X133" s="146"/>
      <c r="Y133" s="124"/>
    </row>
    <row r="134" spans="1:25" s="13" customFormat="1" ht="27.75" customHeight="1" thickBot="1">
      <c r="A134" s="160">
        <v>3</v>
      </c>
      <c r="B134" s="238" t="s">
        <v>322</v>
      </c>
      <c r="C134" s="402"/>
      <c r="D134" s="402" t="s">
        <v>292</v>
      </c>
      <c r="E134" s="402"/>
      <c r="F134" s="403"/>
      <c r="G134" s="452">
        <v>5</v>
      </c>
      <c r="H134" s="330">
        <f>G134*30</f>
        <v>150</v>
      </c>
      <c r="I134" s="305">
        <f>SUMPRODUCT(N134:Y134,$N$7:$Y$7)</f>
        <v>90</v>
      </c>
      <c r="J134" s="305">
        <v>45</v>
      </c>
      <c r="K134" s="305">
        <v>45</v>
      </c>
      <c r="L134" s="305"/>
      <c r="M134" s="358">
        <f>H134-I134</f>
        <v>60</v>
      </c>
      <c r="N134" s="239"/>
      <c r="O134" s="124"/>
      <c r="P134" s="124"/>
      <c r="Q134" s="124"/>
      <c r="R134" s="124"/>
      <c r="S134" s="124"/>
      <c r="T134" s="124"/>
      <c r="U134" s="124"/>
      <c r="V134" s="124"/>
      <c r="W134" s="147">
        <v>6</v>
      </c>
      <c r="X134" s="146"/>
      <c r="Y134" s="124"/>
    </row>
    <row r="135" spans="1:25" s="13" customFormat="1" ht="24" customHeight="1" thickBot="1">
      <c r="A135" s="704" t="s">
        <v>46</v>
      </c>
      <c r="B135" s="705"/>
      <c r="C135" s="404"/>
      <c r="D135" s="405"/>
      <c r="E135" s="405"/>
      <c r="F135" s="406"/>
      <c r="G135" s="407">
        <f aca="true" t="shared" si="23" ref="G135:Y135">SUM(G132:G134)</f>
        <v>13</v>
      </c>
      <c r="H135" s="408">
        <f t="shared" si="23"/>
        <v>390</v>
      </c>
      <c r="I135" s="405">
        <f t="shared" si="23"/>
        <v>210</v>
      </c>
      <c r="J135" s="405">
        <f t="shared" si="23"/>
        <v>115</v>
      </c>
      <c r="K135" s="405">
        <f t="shared" si="23"/>
        <v>95</v>
      </c>
      <c r="L135" s="405">
        <f t="shared" si="23"/>
        <v>0</v>
      </c>
      <c r="M135" s="409">
        <f t="shared" si="23"/>
        <v>180</v>
      </c>
      <c r="N135" s="400">
        <f t="shared" si="23"/>
        <v>0</v>
      </c>
      <c r="O135" s="166">
        <f t="shared" si="23"/>
        <v>0</v>
      </c>
      <c r="P135" s="166">
        <f t="shared" si="23"/>
        <v>0</v>
      </c>
      <c r="Q135" s="166">
        <f t="shared" si="23"/>
        <v>0</v>
      </c>
      <c r="R135" s="166">
        <f t="shared" si="23"/>
        <v>0</v>
      </c>
      <c r="S135" s="166">
        <f t="shared" si="23"/>
        <v>0</v>
      </c>
      <c r="T135" s="166">
        <f t="shared" si="23"/>
        <v>0</v>
      </c>
      <c r="U135" s="166">
        <f t="shared" si="23"/>
        <v>6</v>
      </c>
      <c r="V135" s="166">
        <f t="shared" si="23"/>
        <v>6</v>
      </c>
      <c r="W135" s="162">
        <f t="shared" si="23"/>
        <v>6</v>
      </c>
      <c r="X135" s="162">
        <f t="shared" si="23"/>
        <v>0</v>
      </c>
      <c r="Y135" s="166">
        <f t="shared" si="23"/>
        <v>0</v>
      </c>
    </row>
    <row r="136" spans="1:25" s="13" customFormat="1" ht="22.5" customHeight="1" thickBot="1">
      <c r="A136" s="618" t="s">
        <v>294</v>
      </c>
      <c r="B136" s="619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19"/>
      <c r="O136" s="619"/>
      <c r="P136" s="619"/>
      <c r="Q136" s="619"/>
      <c r="R136" s="619"/>
      <c r="S136" s="619"/>
      <c r="T136" s="619"/>
      <c r="U136" s="619"/>
      <c r="V136" s="619"/>
      <c r="W136" s="619"/>
      <c r="X136" s="619"/>
      <c r="Y136" s="621"/>
    </row>
    <row r="137" spans="1:25" s="13" customFormat="1" ht="15.75">
      <c r="A137" s="416" t="s">
        <v>172</v>
      </c>
      <c r="B137" s="417" t="s">
        <v>282</v>
      </c>
      <c r="C137" s="281"/>
      <c r="D137" s="281">
        <v>8</v>
      </c>
      <c r="E137" s="281"/>
      <c r="F137" s="420"/>
      <c r="G137" s="453">
        <f aca="true" t="shared" si="24" ref="G137:G147">H137/30</f>
        <v>2</v>
      </c>
      <c r="H137" s="307">
        <v>60</v>
      </c>
      <c r="I137" s="281">
        <v>30</v>
      </c>
      <c r="J137" s="281">
        <v>20</v>
      </c>
      <c r="K137" s="281">
        <v>10</v>
      </c>
      <c r="L137" s="281"/>
      <c r="M137" s="282">
        <f aca="true" t="shared" si="25" ref="M137:M143">H137-I137</f>
        <v>30</v>
      </c>
      <c r="N137" s="307"/>
      <c r="O137" s="281"/>
      <c r="P137" s="420"/>
      <c r="Q137" s="307"/>
      <c r="R137" s="281"/>
      <c r="S137" s="420"/>
      <c r="T137" s="307"/>
      <c r="U137" s="281">
        <v>3</v>
      </c>
      <c r="V137" s="420"/>
      <c r="W137" s="307"/>
      <c r="X137" s="281"/>
      <c r="Y137" s="424"/>
    </row>
    <row r="138" spans="1:25" s="13" customFormat="1" ht="15.75">
      <c r="A138" s="418" t="s">
        <v>287</v>
      </c>
      <c r="B138" s="326" t="s">
        <v>286</v>
      </c>
      <c r="C138" s="266"/>
      <c r="D138" s="266"/>
      <c r="E138" s="266"/>
      <c r="F138" s="272"/>
      <c r="G138" s="451">
        <f>H138/30</f>
        <v>4</v>
      </c>
      <c r="H138" s="284">
        <v>120</v>
      </c>
      <c r="I138" s="266">
        <f>SUM(I139:I140)</f>
        <v>60</v>
      </c>
      <c r="J138" s="266">
        <f>SUM(J139:J140)</f>
        <v>40</v>
      </c>
      <c r="K138" s="266">
        <f>SUM(K139:K140)</f>
        <v>20</v>
      </c>
      <c r="L138" s="266"/>
      <c r="M138" s="283">
        <f>SUM(M139:M140)</f>
        <v>60</v>
      </c>
      <c r="N138" s="284"/>
      <c r="O138" s="266"/>
      <c r="P138" s="272"/>
      <c r="Q138" s="284"/>
      <c r="R138" s="266"/>
      <c r="S138" s="272"/>
      <c r="T138" s="284"/>
      <c r="U138" s="266"/>
      <c r="V138" s="272"/>
      <c r="W138" s="284"/>
      <c r="X138" s="266"/>
      <c r="Y138" s="291"/>
    </row>
    <row r="139" spans="1:25" s="13" customFormat="1" ht="15.75">
      <c r="A139" s="418" t="s">
        <v>288</v>
      </c>
      <c r="B139" s="326" t="s">
        <v>286</v>
      </c>
      <c r="C139" s="305"/>
      <c r="D139" s="266">
        <v>8</v>
      </c>
      <c r="E139" s="305"/>
      <c r="F139" s="329"/>
      <c r="G139" s="451">
        <f>H139/30</f>
        <v>2</v>
      </c>
      <c r="H139" s="284">
        <v>60</v>
      </c>
      <c r="I139" s="266">
        <v>30</v>
      </c>
      <c r="J139" s="266">
        <v>20</v>
      </c>
      <c r="K139" s="266">
        <v>10</v>
      </c>
      <c r="L139" s="266"/>
      <c r="M139" s="283">
        <f>H139-I139</f>
        <v>30</v>
      </c>
      <c r="N139" s="284"/>
      <c r="O139" s="266"/>
      <c r="P139" s="272"/>
      <c r="Q139" s="284"/>
      <c r="R139" s="266"/>
      <c r="S139" s="272"/>
      <c r="T139" s="284"/>
      <c r="U139" s="266">
        <v>3</v>
      </c>
      <c r="V139" s="272"/>
      <c r="W139" s="346"/>
      <c r="X139" s="305"/>
      <c r="Y139" s="291"/>
    </row>
    <row r="140" spans="1:25" s="13" customFormat="1" ht="15.75">
      <c r="A140" s="418" t="s">
        <v>289</v>
      </c>
      <c r="B140" s="326" t="s">
        <v>286</v>
      </c>
      <c r="C140" s="305"/>
      <c r="D140" s="266">
        <v>9</v>
      </c>
      <c r="E140" s="305"/>
      <c r="F140" s="305"/>
      <c r="G140" s="451">
        <f>H140/30</f>
        <v>2</v>
      </c>
      <c r="H140" s="284">
        <v>60</v>
      </c>
      <c r="I140" s="266">
        <v>30</v>
      </c>
      <c r="J140" s="266">
        <v>20</v>
      </c>
      <c r="K140" s="266">
        <v>10</v>
      </c>
      <c r="L140" s="266"/>
      <c r="M140" s="283">
        <f>H140-I140</f>
        <v>30</v>
      </c>
      <c r="N140" s="284"/>
      <c r="O140" s="266"/>
      <c r="P140" s="272"/>
      <c r="Q140" s="284"/>
      <c r="R140" s="266"/>
      <c r="S140" s="272"/>
      <c r="T140" s="284"/>
      <c r="U140" s="266"/>
      <c r="V140" s="272">
        <v>3</v>
      </c>
      <c r="W140" s="284"/>
      <c r="X140" s="266"/>
      <c r="Y140" s="291"/>
    </row>
    <row r="141" spans="1:25" s="13" customFormat="1" ht="31.5">
      <c r="A141" s="418" t="s">
        <v>174</v>
      </c>
      <c r="B141" s="328" t="s">
        <v>284</v>
      </c>
      <c r="C141" s="305"/>
      <c r="D141" s="266">
        <v>10</v>
      </c>
      <c r="E141" s="305"/>
      <c r="F141" s="329"/>
      <c r="G141" s="451">
        <f t="shared" si="24"/>
        <v>2.5</v>
      </c>
      <c r="H141" s="284">
        <v>75</v>
      </c>
      <c r="I141" s="266">
        <f>SUMPRODUCT(N141:Y141,$N$7:$Y$7)</f>
        <v>45</v>
      </c>
      <c r="J141" s="266">
        <v>15</v>
      </c>
      <c r="K141" s="266">
        <v>30</v>
      </c>
      <c r="L141" s="266"/>
      <c r="M141" s="283">
        <f t="shared" si="25"/>
        <v>30</v>
      </c>
      <c r="N141" s="284"/>
      <c r="O141" s="266"/>
      <c r="P141" s="272"/>
      <c r="Q141" s="284"/>
      <c r="R141" s="266"/>
      <c r="S141" s="272"/>
      <c r="T141" s="284"/>
      <c r="U141" s="266"/>
      <c r="V141" s="272"/>
      <c r="W141" s="422">
        <v>3</v>
      </c>
      <c r="X141" s="423"/>
      <c r="Y141" s="291"/>
    </row>
    <row r="142" spans="1:25" s="13" customFormat="1" ht="15.75">
      <c r="A142" s="418" t="s">
        <v>176</v>
      </c>
      <c r="B142" s="328" t="s">
        <v>283</v>
      </c>
      <c r="C142" s="305"/>
      <c r="D142" s="266">
        <v>9</v>
      </c>
      <c r="E142" s="305"/>
      <c r="F142" s="329"/>
      <c r="G142" s="451">
        <f>H142/30</f>
        <v>2</v>
      </c>
      <c r="H142" s="284">
        <v>60</v>
      </c>
      <c r="I142" s="266">
        <v>30</v>
      </c>
      <c r="J142" s="266">
        <v>20</v>
      </c>
      <c r="K142" s="266">
        <v>10</v>
      </c>
      <c r="L142" s="266"/>
      <c r="M142" s="283">
        <f>H142-I142</f>
        <v>30</v>
      </c>
      <c r="N142" s="284"/>
      <c r="O142" s="266"/>
      <c r="P142" s="272"/>
      <c r="Q142" s="284"/>
      <c r="R142" s="266"/>
      <c r="S142" s="272"/>
      <c r="T142" s="284"/>
      <c r="U142" s="266"/>
      <c r="V142" s="272">
        <v>3</v>
      </c>
      <c r="W142" s="284"/>
      <c r="X142" s="266"/>
      <c r="Y142" s="291"/>
    </row>
    <row r="143" spans="1:25" s="13" customFormat="1" ht="16.5" thickBot="1">
      <c r="A143" s="419" t="s">
        <v>178</v>
      </c>
      <c r="B143" s="425" t="s">
        <v>285</v>
      </c>
      <c r="C143" s="310"/>
      <c r="D143" s="310">
        <v>10</v>
      </c>
      <c r="E143" s="310"/>
      <c r="F143" s="421"/>
      <c r="G143" s="454">
        <f t="shared" si="24"/>
        <v>2.5</v>
      </c>
      <c r="H143" s="309">
        <v>75</v>
      </c>
      <c r="I143" s="310">
        <f>SUMPRODUCT(N143:Y143,$N$7:$Y$7)</f>
        <v>45</v>
      </c>
      <c r="J143" s="310">
        <v>30</v>
      </c>
      <c r="K143" s="310">
        <v>15</v>
      </c>
      <c r="L143" s="310"/>
      <c r="M143" s="311">
        <f t="shared" si="25"/>
        <v>30</v>
      </c>
      <c r="N143" s="309"/>
      <c r="O143" s="310"/>
      <c r="P143" s="421"/>
      <c r="Q143" s="309"/>
      <c r="R143" s="310"/>
      <c r="S143" s="421"/>
      <c r="T143" s="309"/>
      <c r="U143" s="310"/>
      <c r="V143" s="421"/>
      <c r="W143" s="309">
        <v>3</v>
      </c>
      <c r="X143" s="310"/>
      <c r="Y143" s="399"/>
    </row>
    <row r="144" spans="1:25" s="13" customFormat="1" ht="23.25" customHeight="1" thickBot="1">
      <c r="A144" s="714" t="s">
        <v>293</v>
      </c>
      <c r="B144" s="715"/>
      <c r="C144" s="715"/>
      <c r="D144" s="715"/>
      <c r="E144" s="715"/>
      <c r="F144" s="715"/>
      <c r="G144" s="715"/>
      <c r="H144" s="715"/>
      <c r="I144" s="715"/>
      <c r="J144" s="715"/>
      <c r="K144" s="715"/>
      <c r="L144" s="715"/>
      <c r="M144" s="715"/>
      <c r="N144" s="715"/>
      <c r="O144" s="715"/>
      <c r="P144" s="715"/>
      <c r="Q144" s="715"/>
      <c r="R144" s="715"/>
      <c r="S144" s="715"/>
      <c r="T144" s="715"/>
      <c r="U144" s="715"/>
      <c r="V144" s="715"/>
      <c r="W144" s="715"/>
      <c r="X144" s="715"/>
      <c r="Y144" s="716"/>
    </row>
    <row r="145" spans="1:25" s="13" customFormat="1" ht="15.75" customHeight="1">
      <c r="A145" s="182" t="s">
        <v>173</v>
      </c>
      <c r="B145" s="105" t="s">
        <v>295</v>
      </c>
      <c r="C145" s="107"/>
      <c r="D145" s="65">
        <v>8</v>
      </c>
      <c r="E145" s="65"/>
      <c r="F145" s="109"/>
      <c r="G145" s="451">
        <f t="shared" si="24"/>
        <v>4</v>
      </c>
      <c r="H145" s="107">
        <v>120</v>
      </c>
      <c r="I145" s="266">
        <v>60</v>
      </c>
      <c r="J145" s="65"/>
      <c r="K145" s="65"/>
      <c r="L145" s="65">
        <v>54</v>
      </c>
      <c r="M145" s="283">
        <f>H145-I145</f>
        <v>60</v>
      </c>
      <c r="N145" s="186"/>
      <c r="O145" s="65"/>
      <c r="P145" s="106"/>
      <c r="Q145" s="107"/>
      <c r="R145" s="65"/>
      <c r="S145" s="108"/>
      <c r="T145" s="107"/>
      <c r="U145" s="65">
        <v>6</v>
      </c>
      <c r="V145" s="108"/>
      <c r="W145" s="107"/>
      <c r="X145" s="187"/>
      <c r="Y145" s="65"/>
    </row>
    <row r="146" spans="1:25" s="13" customFormat="1" ht="15.75" customHeight="1">
      <c r="A146" s="182" t="s">
        <v>175</v>
      </c>
      <c r="B146" s="426" t="s">
        <v>295</v>
      </c>
      <c r="C146" s="411"/>
      <c r="D146" s="412">
        <v>9</v>
      </c>
      <c r="E146" s="412"/>
      <c r="F146" s="427"/>
      <c r="G146" s="455">
        <f t="shared" si="24"/>
        <v>4</v>
      </c>
      <c r="H146" s="107">
        <v>120</v>
      </c>
      <c r="I146" s="266">
        <v>60</v>
      </c>
      <c r="J146" s="412"/>
      <c r="K146" s="412"/>
      <c r="L146" s="412">
        <v>54</v>
      </c>
      <c r="M146" s="283">
        <f>H146-I146</f>
        <v>60</v>
      </c>
      <c r="N146" s="428"/>
      <c r="O146" s="412"/>
      <c r="P146" s="415"/>
      <c r="Q146" s="411"/>
      <c r="R146" s="412"/>
      <c r="S146" s="413"/>
      <c r="T146" s="411"/>
      <c r="U146" s="412"/>
      <c r="V146" s="413">
        <v>6</v>
      </c>
      <c r="W146" s="414"/>
      <c r="X146" s="187"/>
      <c r="Y146" s="412"/>
    </row>
    <row r="147" spans="1:25" s="13" customFormat="1" ht="15.75" customHeight="1" thickBot="1">
      <c r="A147" s="182" t="s">
        <v>177</v>
      </c>
      <c r="B147" s="122" t="s">
        <v>295</v>
      </c>
      <c r="C147" s="127"/>
      <c r="D147" s="62">
        <v>10</v>
      </c>
      <c r="E147" s="62"/>
      <c r="F147" s="66"/>
      <c r="G147" s="456">
        <f t="shared" si="24"/>
        <v>5</v>
      </c>
      <c r="H147" s="107">
        <v>150</v>
      </c>
      <c r="I147" s="266">
        <v>90</v>
      </c>
      <c r="J147" s="62"/>
      <c r="K147" s="62"/>
      <c r="L147" s="62">
        <v>90</v>
      </c>
      <c r="M147" s="283">
        <f>H147-I147</f>
        <v>60</v>
      </c>
      <c r="N147" s="190"/>
      <c r="O147" s="62"/>
      <c r="P147" s="191"/>
      <c r="Q147" s="127"/>
      <c r="R147" s="62"/>
      <c r="S147" s="189"/>
      <c r="T147" s="127"/>
      <c r="U147" s="62"/>
      <c r="V147" s="189"/>
      <c r="W147" s="192">
        <v>6</v>
      </c>
      <c r="X147" s="187"/>
      <c r="Y147" s="62"/>
    </row>
    <row r="148" spans="1:25" s="23" customFormat="1" ht="16.5" thickBot="1">
      <c r="A148" s="719" t="s">
        <v>76</v>
      </c>
      <c r="B148" s="720"/>
      <c r="C148" s="720"/>
      <c r="D148" s="720"/>
      <c r="E148" s="720"/>
      <c r="F148" s="720"/>
      <c r="G148" s="429">
        <f aca="true" t="shared" si="26" ref="G148:Y148">G130+G135</f>
        <v>62.5</v>
      </c>
      <c r="H148" s="429">
        <f t="shared" si="26"/>
        <v>1875</v>
      </c>
      <c r="I148" s="429">
        <f t="shared" si="26"/>
        <v>935</v>
      </c>
      <c r="J148" s="430">
        <f t="shared" si="26"/>
        <v>454</v>
      </c>
      <c r="K148" s="429">
        <f t="shared" si="26"/>
        <v>448</v>
      </c>
      <c r="L148" s="430">
        <f t="shared" si="26"/>
        <v>33</v>
      </c>
      <c r="M148" s="429">
        <f t="shared" si="26"/>
        <v>940</v>
      </c>
      <c r="N148" s="430">
        <f t="shared" si="26"/>
        <v>0</v>
      </c>
      <c r="O148" s="429">
        <f t="shared" si="26"/>
        <v>0</v>
      </c>
      <c r="P148" s="430">
        <f t="shared" si="26"/>
        <v>7</v>
      </c>
      <c r="Q148" s="429">
        <f t="shared" si="26"/>
        <v>3</v>
      </c>
      <c r="R148" s="430">
        <f t="shared" si="26"/>
        <v>0</v>
      </c>
      <c r="S148" s="429">
        <f t="shared" si="26"/>
        <v>0</v>
      </c>
      <c r="T148" s="430">
        <f t="shared" si="26"/>
        <v>8</v>
      </c>
      <c r="U148" s="429">
        <f t="shared" si="26"/>
        <v>22</v>
      </c>
      <c r="V148" s="430">
        <f t="shared" si="26"/>
        <v>12</v>
      </c>
      <c r="W148" s="429">
        <f t="shared" si="26"/>
        <v>10</v>
      </c>
      <c r="X148" s="430">
        <f t="shared" si="26"/>
        <v>12</v>
      </c>
      <c r="Y148" s="429">
        <f t="shared" si="26"/>
        <v>16</v>
      </c>
    </row>
    <row r="149" spans="1:25" s="23" customFormat="1" ht="10.5" customHeight="1" thickBot="1">
      <c r="A149" s="148"/>
      <c r="B149" s="168"/>
      <c r="D149" s="169"/>
      <c r="E149" s="169"/>
      <c r="F149" s="13"/>
      <c r="G149" s="170"/>
      <c r="H149" s="148"/>
      <c r="I149" s="171"/>
      <c r="J149" s="13"/>
      <c r="K149" s="13"/>
      <c r="L149" s="169"/>
      <c r="M149" s="148"/>
      <c r="N149" s="172"/>
      <c r="O149" s="172"/>
      <c r="P149" s="172"/>
      <c r="Q149" s="173"/>
      <c r="R149" s="172"/>
      <c r="S149" s="172"/>
      <c r="T149" s="172"/>
      <c r="U149" s="172"/>
      <c r="V149" s="172"/>
      <c r="W149" s="174"/>
      <c r="X149" s="175"/>
      <c r="Y149" s="9"/>
    </row>
    <row r="150" spans="1:25" s="23" customFormat="1" ht="16.5" customHeight="1" thickBot="1">
      <c r="A150" s="710" t="s">
        <v>179</v>
      </c>
      <c r="B150" s="711"/>
      <c r="C150" s="711"/>
      <c r="D150" s="711"/>
      <c r="E150" s="711"/>
      <c r="F150" s="711"/>
      <c r="G150" s="712"/>
      <c r="H150" s="712"/>
      <c r="I150" s="712"/>
      <c r="J150" s="712"/>
      <c r="K150" s="712"/>
      <c r="L150" s="712"/>
      <c r="M150" s="712"/>
      <c r="N150" s="711"/>
      <c r="O150" s="711"/>
      <c r="P150" s="711"/>
      <c r="Q150" s="711"/>
      <c r="R150" s="711"/>
      <c r="S150" s="711"/>
      <c r="T150" s="711"/>
      <c r="U150" s="711"/>
      <c r="V150" s="711"/>
      <c r="W150" s="711"/>
      <c r="X150" s="711"/>
      <c r="Y150" s="713"/>
    </row>
    <row r="151" spans="1:25" s="23" customFormat="1" ht="15.75">
      <c r="A151" s="182" t="s">
        <v>166</v>
      </c>
      <c r="B151" s="267" t="s">
        <v>296</v>
      </c>
      <c r="C151" s="121"/>
      <c r="D151" s="102" t="s">
        <v>298</v>
      </c>
      <c r="E151" s="102"/>
      <c r="F151" s="349"/>
      <c r="G151" s="307">
        <f aca="true" t="shared" si="27" ref="G151:G156">H151/30</f>
        <v>3</v>
      </c>
      <c r="H151" s="281">
        <v>90</v>
      </c>
      <c r="I151" s="281">
        <v>45</v>
      </c>
      <c r="J151" s="281"/>
      <c r="K151" s="281"/>
      <c r="L151" s="281">
        <f>I151</f>
        <v>45</v>
      </c>
      <c r="M151" s="282">
        <f>H151-I151</f>
        <v>45</v>
      </c>
      <c r="N151" s="103"/>
      <c r="O151" s="75"/>
      <c r="P151" s="104"/>
      <c r="Q151" s="74"/>
      <c r="R151" s="41"/>
      <c r="S151" s="133"/>
      <c r="T151" s="49"/>
      <c r="U151" s="41"/>
      <c r="V151" s="110"/>
      <c r="W151" s="103"/>
      <c r="X151" s="75"/>
      <c r="Y151" s="75"/>
    </row>
    <row r="152" spans="1:25" s="23" customFormat="1" ht="15.75" customHeight="1">
      <c r="A152" s="183" t="s">
        <v>167</v>
      </c>
      <c r="B152" s="51" t="s">
        <v>297</v>
      </c>
      <c r="C152" s="52"/>
      <c r="D152" s="21" t="s">
        <v>87</v>
      </c>
      <c r="E152" s="21"/>
      <c r="F152" s="278"/>
      <c r="G152" s="284">
        <f t="shared" si="27"/>
        <v>3.5</v>
      </c>
      <c r="H152" s="266">
        <v>105</v>
      </c>
      <c r="I152" s="266">
        <v>45</v>
      </c>
      <c r="J152" s="266"/>
      <c r="K152" s="266"/>
      <c r="L152" s="266">
        <f>I152</f>
        <v>45</v>
      </c>
      <c r="M152" s="283">
        <f>H152-I152</f>
        <v>60</v>
      </c>
      <c r="N152" s="40"/>
      <c r="O152" s="20"/>
      <c r="P152" s="48"/>
      <c r="Q152" s="46"/>
      <c r="R152" s="20"/>
      <c r="S152" s="43"/>
      <c r="T152" s="46"/>
      <c r="U152" s="20"/>
      <c r="V152" s="43"/>
      <c r="W152" s="92"/>
      <c r="X152" s="20"/>
      <c r="Y152" s="20"/>
    </row>
    <row r="153" spans="1:25" s="23" customFormat="1" ht="15.75">
      <c r="A153" s="183" t="s">
        <v>168</v>
      </c>
      <c r="B153" s="51" t="s">
        <v>32</v>
      </c>
      <c r="C153" s="52"/>
      <c r="D153" s="21"/>
      <c r="E153" s="21"/>
      <c r="F153" s="278"/>
      <c r="G153" s="284">
        <f t="shared" si="27"/>
        <v>6</v>
      </c>
      <c r="H153" s="266">
        <v>180</v>
      </c>
      <c r="I153" s="266">
        <f>SUM(I154:I155)</f>
        <v>0</v>
      </c>
      <c r="J153" s="266"/>
      <c r="K153" s="266"/>
      <c r="L153" s="266">
        <f>SUM(L154:L155)</f>
        <v>0</v>
      </c>
      <c r="M153" s="283">
        <f>SUM(M154:M155)</f>
        <v>180</v>
      </c>
      <c r="N153" s="40"/>
      <c r="O153" s="20"/>
      <c r="P153" s="48"/>
      <c r="Q153" s="46"/>
      <c r="R153" s="20"/>
      <c r="S153" s="43"/>
      <c r="T153" s="46"/>
      <c r="U153" s="20"/>
      <c r="V153" s="43"/>
      <c r="W153" s="40"/>
      <c r="X153" s="20"/>
      <c r="Y153" s="20"/>
    </row>
    <row r="154" spans="1:25" s="23" customFormat="1" ht="15.75">
      <c r="A154" s="184" t="s">
        <v>299</v>
      </c>
      <c r="B154" s="51" t="s">
        <v>32</v>
      </c>
      <c r="C154" s="54"/>
      <c r="D154" s="56">
        <v>11</v>
      </c>
      <c r="E154" s="55"/>
      <c r="F154" s="350"/>
      <c r="G154" s="284">
        <f t="shared" si="27"/>
        <v>4</v>
      </c>
      <c r="H154" s="266">
        <v>120</v>
      </c>
      <c r="I154" s="266">
        <f>SUMPRODUCT(N154:Y154,$N$7:$Y$7)</f>
        <v>0</v>
      </c>
      <c r="J154" s="266"/>
      <c r="K154" s="266"/>
      <c r="L154" s="266">
        <f>I154</f>
        <v>0</v>
      </c>
      <c r="M154" s="283">
        <f>H154-I154</f>
        <v>120</v>
      </c>
      <c r="N154" s="57"/>
      <c r="O154" s="58"/>
      <c r="P154" s="59"/>
      <c r="Q154" s="60"/>
      <c r="R154" s="58"/>
      <c r="S154" s="61"/>
      <c r="T154" s="60"/>
      <c r="U154" s="58"/>
      <c r="V154" s="61"/>
      <c r="W154" s="57"/>
      <c r="X154" s="58"/>
      <c r="Y154" s="58"/>
    </row>
    <row r="155" spans="1:25" s="23" customFormat="1" ht="15.75">
      <c r="A155" s="184" t="s">
        <v>300</v>
      </c>
      <c r="B155" s="51" t="s">
        <v>32</v>
      </c>
      <c r="C155" s="54"/>
      <c r="D155" s="56">
        <v>12</v>
      </c>
      <c r="E155" s="55"/>
      <c r="F155" s="350"/>
      <c r="G155" s="284">
        <f t="shared" si="27"/>
        <v>2</v>
      </c>
      <c r="H155" s="266">
        <v>60</v>
      </c>
      <c r="I155" s="266">
        <f>SUMPRODUCT(N155:Y155,$N$7:$Y$7)</f>
        <v>0</v>
      </c>
      <c r="J155" s="266"/>
      <c r="K155" s="266"/>
      <c r="L155" s="266">
        <f>I155</f>
        <v>0</v>
      </c>
      <c r="M155" s="283">
        <f>H155-I155</f>
        <v>60</v>
      </c>
      <c r="N155" s="57"/>
      <c r="O155" s="58"/>
      <c r="P155" s="59"/>
      <c r="Q155" s="60"/>
      <c r="R155" s="58"/>
      <c r="S155" s="61"/>
      <c r="T155" s="60"/>
      <c r="U155" s="58"/>
      <c r="V155" s="61"/>
      <c r="W155" s="57"/>
      <c r="X155" s="58"/>
      <c r="Y155" s="58"/>
    </row>
    <row r="156" spans="1:25" s="23" customFormat="1" ht="16.5" thickBot="1">
      <c r="A156" s="184" t="s">
        <v>169</v>
      </c>
      <c r="B156" s="431" t="s">
        <v>26</v>
      </c>
      <c r="C156" s="54"/>
      <c r="D156" s="56">
        <v>12</v>
      </c>
      <c r="E156" s="55"/>
      <c r="F156" s="350"/>
      <c r="G156" s="284">
        <f t="shared" si="27"/>
        <v>9</v>
      </c>
      <c r="H156" s="305">
        <v>270</v>
      </c>
      <c r="I156" s="305">
        <f>SUMPRODUCT(N156:Y156,$M$5:$X$5)</f>
        <v>0</v>
      </c>
      <c r="J156" s="305"/>
      <c r="K156" s="305"/>
      <c r="L156" s="305"/>
      <c r="M156" s="358">
        <f>H156-I156</f>
        <v>270</v>
      </c>
      <c r="N156" s="57"/>
      <c r="O156" s="58"/>
      <c r="P156" s="59"/>
      <c r="Q156" s="60"/>
      <c r="R156" s="58"/>
      <c r="S156" s="61"/>
      <c r="T156" s="60"/>
      <c r="U156" s="58"/>
      <c r="V156" s="61"/>
      <c r="W156" s="57"/>
      <c r="X156" s="58"/>
      <c r="Y156" s="58"/>
    </row>
    <row r="157" spans="1:25" s="23" customFormat="1" ht="16.5" thickBot="1">
      <c r="A157" s="623" t="s">
        <v>305</v>
      </c>
      <c r="B157" s="627"/>
      <c r="C157" s="627"/>
      <c r="D157" s="627"/>
      <c r="E157" s="627"/>
      <c r="F157" s="627"/>
      <c r="G157" s="401">
        <f aca="true" t="shared" si="28" ref="G157:M157">SUM(G151:G153,G156)</f>
        <v>21.5</v>
      </c>
      <c r="H157" s="401">
        <f t="shared" si="28"/>
        <v>645</v>
      </c>
      <c r="I157" s="401">
        <f t="shared" si="28"/>
        <v>90</v>
      </c>
      <c r="J157" s="401">
        <f t="shared" si="28"/>
        <v>0</v>
      </c>
      <c r="K157" s="401">
        <f t="shared" si="28"/>
        <v>0</v>
      </c>
      <c r="L157" s="401">
        <f t="shared" si="28"/>
        <v>90</v>
      </c>
      <c r="M157" s="401">
        <f t="shared" si="28"/>
        <v>555</v>
      </c>
      <c r="N157" s="280">
        <f>SUM(N151:N156)</f>
        <v>0</v>
      </c>
      <c r="O157" s="162">
        <f aca="true" t="shared" si="29" ref="O157:Y157">SUM(O151:O156)</f>
        <v>0</v>
      </c>
      <c r="P157" s="162">
        <f t="shared" si="29"/>
        <v>0</v>
      </c>
      <c r="Q157" s="162">
        <f t="shared" si="29"/>
        <v>0</v>
      </c>
      <c r="R157" s="162">
        <f t="shared" si="29"/>
        <v>0</v>
      </c>
      <c r="S157" s="162">
        <f t="shared" si="29"/>
        <v>0</v>
      </c>
      <c r="T157" s="162">
        <f t="shared" si="29"/>
        <v>0</v>
      </c>
      <c r="U157" s="162">
        <f t="shared" si="29"/>
        <v>0</v>
      </c>
      <c r="V157" s="162">
        <f t="shared" si="29"/>
        <v>0</v>
      </c>
      <c r="W157" s="162">
        <f t="shared" si="29"/>
        <v>0</v>
      </c>
      <c r="X157" s="162">
        <f t="shared" si="29"/>
        <v>0</v>
      </c>
      <c r="Y157" s="162">
        <f t="shared" si="29"/>
        <v>0</v>
      </c>
    </row>
    <row r="158" spans="1:25" s="23" customFormat="1" ht="16.5" customHeight="1" thickBot="1">
      <c r="A158" s="710" t="s">
        <v>180</v>
      </c>
      <c r="B158" s="711"/>
      <c r="C158" s="711"/>
      <c r="D158" s="711"/>
      <c r="E158" s="711"/>
      <c r="F158" s="711"/>
      <c r="G158" s="721"/>
      <c r="H158" s="721"/>
      <c r="I158" s="721"/>
      <c r="J158" s="721"/>
      <c r="K158" s="721"/>
      <c r="L158" s="721"/>
      <c r="M158" s="721"/>
      <c r="N158" s="711"/>
      <c r="O158" s="711"/>
      <c r="P158" s="711"/>
      <c r="Q158" s="711"/>
      <c r="R158" s="711"/>
      <c r="S158" s="711"/>
      <c r="T158" s="711"/>
      <c r="U158" s="711"/>
      <c r="V158" s="711"/>
      <c r="W158" s="711"/>
      <c r="X158" s="711"/>
      <c r="Y158" s="713"/>
    </row>
    <row r="159" spans="1:25" s="23" customFormat="1" ht="16.5" thickBot="1">
      <c r="A159" s="410" t="s">
        <v>170</v>
      </c>
      <c r="B159" s="120" t="s">
        <v>30</v>
      </c>
      <c r="C159" s="111">
        <v>12</v>
      </c>
      <c r="D159" s="112"/>
      <c r="E159" s="112"/>
      <c r="F159" s="113"/>
      <c r="G159" s="165">
        <v>1.5</v>
      </c>
      <c r="H159" s="38">
        <f>G159*30</f>
        <v>45</v>
      </c>
      <c r="I159" s="114"/>
      <c r="J159" s="114"/>
      <c r="K159" s="115"/>
      <c r="L159" s="115"/>
      <c r="M159" s="116"/>
      <c r="N159" s="117"/>
      <c r="O159" s="78"/>
      <c r="P159" s="118"/>
      <c r="Q159" s="77"/>
      <c r="R159" s="78"/>
      <c r="S159" s="119"/>
      <c r="T159" s="77"/>
      <c r="U159" s="78"/>
      <c r="V159" s="119"/>
      <c r="W159" s="117"/>
      <c r="X159" s="78"/>
      <c r="Y159" s="78"/>
    </row>
    <row r="160" spans="1:25" s="23" customFormat="1" ht="15.75">
      <c r="A160" s="722" t="s">
        <v>171</v>
      </c>
      <c r="B160" s="723"/>
      <c r="C160" s="723"/>
      <c r="D160" s="723"/>
      <c r="E160" s="723"/>
      <c r="F160" s="724"/>
      <c r="G160" s="180">
        <f>G159</f>
        <v>1.5</v>
      </c>
      <c r="H160" s="180">
        <f>H159</f>
        <v>45</v>
      </c>
      <c r="I160" s="180">
        <f aca="true" t="shared" si="30" ref="I160:Y160">I159</f>
        <v>0</v>
      </c>
      <c r="J160" s="180">
        <f t="shared" si="30"/>
        <v>0</v>
      </c>
      <c r="K160" s="180">
        <f t="shared" si="30"/>
        <v>0</v>
      </c>
      <c r="L160" s="180">
        <f t="shared" si="30"/>
        <v>0</v>
      </c>
      <c r="M160" s="180">
        <f t="shared" si="30"/>
        <v>0</v>
      </c>
      <c r="N160" s="181">
        <f t="shared" si="30"/>
        <v>0</v>
      </c>
      <c r="O160" s="181">
        <f t="shared" si="30"/>
        <v>0</v>
      </c>
      <c r="P160" s="181">
        <f t="shared" si="30"/>
        <v>0</v>
      </c>
      <c r="Q160" s="181">
        <f t="shared" si="30"/>
        <v>0</v>
      </c>
      <c r="R160" s="181">
        <f t="shared" si="30"/>
        <v>0</v>
      </c>
      <c r="S160" s="181">
        <f t="shared" si="30"/>
        <v>0</v>
      </c>
      <c r="T160" s="181">
        <f t="shared" si="30"/>
        <v>0</v>
      </c>
      <c r="U160" s="181">
        <f t="shared" si="30"/>
        <v>0</v>
      </c>
      <c r="V160" s="181">
        <f t="shared" si="30"/>
        <v>0</v>
      </c>
      <c r="W160" s="181">
        <f t="shared" si="30"/>
        <v>0</v>
      </c>
      <c r="X160" s="181">
        <f t="shared" si="30"/>
        <v>0</v>
      </c>
      <c r="Y160" s="181">
        <f t="shared" si="30"/>
        <v>0</v>
      </c>
    </row>
    <row r="161" spans="1:25" s="23" customFormat="1" ht="15.75">
      <c r="A161" s="176"/>
      <c r="B161" s="176"/>
      <c r="C161" s="176"/>
      <c r="D161" s="176"/>
      <c r="E161" s="176"/>
      <c r="F161" s="176"/>
      <c r="G161" s="165"/>
      <c r="H161" s="177"/>
      <c r="I161" s="178"/>
      <c r="J161" s="177"/>
      <c r="K161" s="177"/>
      <c r="L161" s="177"/>
      <c r="M161" s="177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</row>
    <row r="162" spans="1:25" s="23" customFormat="1" ht="16.5" thickBot="1">
      <c r="A162" s="148"/>
      <c r="B162" s="168"/>
      <c r="D162" s="169"/>
      <c r="E162" s="169"/>
      <c r="F162" s="13"/>
      <c r="G162" s="170"/>
      <c r="H162" s="148"/>
      <c r="I162" s="171"/>
      <c r="J162" s="13"/>
      <c r="K162" s="13"/>
      <c r="L162" s="169"/>
      <c r="M162" s="148"/>
      <c r="N162" s="172"/>
      <c r="O162" s="172"/>
      <c r="P162" s="172"/>
      <c r="Q162" s="173"/>
      <c r="R162" s="172"/>
      <c r="S162" s="172"/>
      <c r="T162" s="172"/>
      <c r="U162" s="172"/>
      <c r="V162" s="172"/>
      <c r="W162" s="174"/>
      <c r="X162" s="175"/>
      <c r="Y162" s="9"/>
    </row>
    <row r="163" spans="1:25" s="23" customFormat="1" ht="24.75" customHeight="1" thickBot="1">
      <c r="A163" s="617" t="s">
        <v>72</v>
      </c>
      <c r="B163" s="617"/>
      <c r="C163" s="617"/>
      <c r="D163" s="617"/>
      <c r="E163" s="617"/>
      <c r="F163" s="617"/>
      <c r="G163" s="735">
        <f>G59+G96+G148+G157+G160-2</f>
        <v>247</v>
      </c>
      <c r="H163" s="432">
        <f aca="true" t="shared" si="31" ref="G163:Y163">H59+H96+H148+H157+H160</f>
        <v>7470</v>
      </c>
      <c r="I163" s="432">
        <f t="shared" si="31"/>
        <v>3317</v>
      </c>
      <c r="J163" s="432">
        <f t="shared" si="31"/>
        <v>1509</v>
      </c>
      <c r="K163" s="432">
        <f t="shared" si="31"/>
        <v>1018</v>
      </c>
      <c r="L163" s="432">
        <f t="shared" si="31"/>
        <v>731</v>
      </c>
      <c r="M163" s="432">
        <f t="shared" si="31"/>
        <v>4216</v>
      </c>
      <c r="N163" s="433">
        <f t="shared" si="31"/>
        <v>27</v>
      </c>
      <c r="O163" s="433">
        <f t="shared" si="31"/>
        <v>28</v>
      </c>
      <c r="P163" s="433">
        <f t="shared" si="31"/>
        <v>28</v>
      </c>
      <c r="Q163" s="433">
        <f t="shared" si="31"/>
        <v>26</v>
      </c>
      <c r="R163" s="433">
        <f t="shared" si="31"/>
        <v>27</v>
      </c>
      <c r="S163" s="433">
        <f t="shared" si="31"/>
        <v>25</v>
      </c>
      <c r="T163" s="433">
        <f t="shared" si="31"/>
        <v>24</v>
      </c>
      <c r="U163" s="433">
        <f t="shared" si="31"/>
        <v>24</v>
      </c>
      <c r="V163" s="433">
        <f t="shared" si="31"/>
        <v>24</v>
      </c>
      <c r="W163" s="433">
        <f t="shared" si="31"/>
        <v>24</v>
      </c>
      <c r="X163" s="433">
        <f t="shared" si="31"/>
        <v>22</v>
      </c>
      <c r="Y163" s="433">
        <f t="shared" si="31"/>
        <v>16</v>
      </c>
    </row>
    <row r="164" spans="1:25" s="23" customFormat="1" ht="21.75" customHeight="1" thickBot="1">
      <c r="A164" s="708" t="s">
        <v>71</v>
      </c>
      <c r="B164" s="709"/>
      <c r="C164" s="709"/>
      <c r="D164" s="709"/>
      <c r="E164" s="709"/>
      <c r="F164" s="709"/>
      <c r="G164" s="709"/>
      <c r="H164" s="709"/>
      <c r="I164" s="709"/>
      <c r="J164" s="709"/>
      <c r="K164" s="709"/>
      <c r="L164" s="709"/>
      <c r="M164" s="709"/>
      <c r="N164" s="434">
        <f aca="true" t="shared" si="32" ref="N164:Y164">N163</f>
        <v>27</v>
      </c>
      <c r="O164" s="435">
        <f t="shared" si="32"/>
        <v>28</v>
      </c>
      <c r="P164" s="435">
        <f t="shared" si="32"/>
        <v>28</v>
      </c>
      <c r="Q164" s="435">
        <f t="shared" si="32"/>
        <v>26</v>
      </c>
      <c r="R164" s="435">
        <f t="shared" si="32"/>
        <v>27</v>
      </c>
      <c r="S164" s="435">
        <f t="shared" si="32"/>
        <v>25</v>
      </c>
      <c r="T164" s="435">
        <f t="shared" si="32"/>
        <v>24</v>
      </c>
      <c r="U164" s="435">
        <f t="shared" si="32"/>
        <v>24</v>
      </c>
      <c r="V164" s="435">
        <f t="shared" si="32"/>
        <v>24</v>
      </c>
      <c r="W164" s="435">
        <f t="shared" si="32"/>
        <v>24</v>
      </c>
      <c r="X164" s="435">
        <f t="shared" si="32"/>
        <v>22</v>
      </c>
      <c r="Y164" s="436">
        <f t="shared" si="32"/>
        <v>16</v>
      </c>
    </row>
    <row r="165" spans="1:25" s="13" customFormat="1" ht="16.5" thickBot="1">
      <c r="A165" s="706" t="s">
        <v>55</v>
      </c>
      <c r="B165" s="707"/>
      <c r="C165" s="707"/>
      <c r="D165" s="707"/>
      <c r="E165" s="707"/>
      <c r="F165" s="707"/>
      <c r="G165" s="707"/>
      <c r="H165" s="707"/>
      <c r="I165" s="707"/>
      <c r="J165" s="707"/>
      <c r="K165" s="707"/>
      <c r="L165" s="707"/>
      <c r="M165" s="707"/>
      <c r="N165" s="439">
        <f>COUNTIF($C11:$C159,"=1")</f>
        <v>2</v>
      </c>
      <c r="O165" s="440">
        <f>COUNTIF($C11:$C159,"=2")</f>
        <v>2</v>
      </c>
      <c r="P165" s="441">
        <f>COUNTIF($C11:$C159,"=3")</f>
        <v>3</v>
      </c>
      <c r="Q165" s="439">
        <f>COUNTIF($C11:$C159,"=4")</f>
        <v>3</v>
      </c>
      <c r="R165" s="440">
        <f>COUNTIF($C11:$C159,"=5")</f>
        <v>3</v>
      </c>
      <c r="S165" s="441">
        <f>COUNTIF($C11:$C159,"=6")</f>
        <v>3</v>
      </c>
      <c r="T165" s="439">
        <f>COUNTIF($C11:$C159,"=7")</f>
        <v>4</v>
      </c>
      <c r="U165" s="440">
        <f>COUNTIF($C11:$C159,"=8")</f>
        <v>3</v>
      </c>
      <c r="V165" s="441">
        <f>COUNTIF($C11:$C159,"=9")</f>
        <v>2</v>
      </c>
      <c r="W165" s="439">
        <f>COUNTIF($C11:$C159,"=10")</f>
        <v>3</v>
      </c>
      <c r="X165" s="440">
        <f>COUNTIF($C11:$C159,"=11")</f>
        <v>2</v>
      </c>
      <c r="Y165" s="441">
        <f>COUNTIF($C11:$C159,"=12")</f>
        <v>2</v>
      </c>
    </row>
    <row r="166" spans="1:25" s="13" customFormat="1" ht="16.5" thickBot="1">
      <c r="A166" s="706" t="s">
        <v>56</v>
      </c>
      <c r="B166" s="707"/>
      <c r="C166" s="707"/>
      <c r="D166" s="707"/>
      <c r="E166" s="707"/>
      <c r="F166" s="707"/>
      <c r="G166" s="707"/>
      <c r="H166" s="707"/>
      <c r="I166" s="707"/>
      <c r="J166" s="707"/>
      <c r="K166" s="707"/>
      <c r="L166" s="707"/>
      <c r="M166" s="707"/>
      <c r="N166" s="439">
        <f>COUNTIF($D11:$D159,"=1")</f>
        <v>5</v>
      </c>
      <c r="O166" s="440">
        <f>COUNTIF($D11:$D159,"=2")</f>
        <v>1</v>
      </c>
      <c r="P166" s="441">
        <f>COUNTIF($D11:$D159,"=3")</f>
        <v>5</v>
      </c>
      <c r="Q166" s="439">
        <f>COUNTIF($D11:$D159,"=4")</f>
        <v>5</v>
      </c>
      <c r="R166" s="469">
        <f>COUNTIF($D11:$D159,"=5")</f>
        <v>2</v>
      </c>
      <c r="S166" s="441">
        <f>COUNTIF($D11:$D1596,"=6")</f>
        <v>3</v>
      </c>
      <c r="T166" s="439">
        <f>COUNTIF($D11:$D159,"=7")</f>
        <v>1</v>
      </c>
      <c r="U166" s="440">
        <f>COUNTIF($D11:$D159,"=8")</f>
        <v>3</v>
      </c>
      <c r="V166" s="441">
        <f>COUNTIF($D11:$D159,"=9")</f>
        <v>5</v>
      </c>
      <c r="W166" s="439">
        <f>COUNTIF($D11:$D159,"=10")</f>
        <v>4</v>
      </c>
      <c r="X166" s="440">
        <f>COUNTIF($D11:$D159,"=11")</f>
        <v>2</v>
      </c>
      <c r="Y166" s="441">
        <f>COUNTIF($D11:$D159,"=12")</f>
        <v>4</v>
      </c>
    </row>
    <row r="167" spans="1:25" s="13" customFormat="1" ht="16.5" thickBot="1">
      <c r="A167" s="706" t="s">
        <v>75</v>
      </c>
      <c r="B167" s="707"/>
      <c r="C167" s="707"/>
      <c r="D167" s="707"/>
      <c r="E167" s="707"/>
      <c r="F167" s="707"/>
      <c r="G167" s="707"/>
      <c r="H167" s="707"/>
      <c r="I167" s="707"/>
      <c r="J167" s="707"/>
      <c r="K167" s="707"/>
      <c r="L167" s="707"/>
      <c r="M167" s="707"/>
      <c r="N167" s="437"/>
      <c r="O167" s="16"/>
      <c r="P167" s="53"/>
      <c r="Q167" s="50"/>
      <c r="R167" s="16"/>
      <c r="S167" s="44"/>
      <c r="T167" s="50"/>
      <c r="U167" s="16"/>
      <c r="V167" s="44"/>
      <c r="W167" s="63"/>
      <c r="X167" s="16"/>
      <c r="Y167" s="438"/>
    </row>
    <row r="168" spans="1:25" s="13" customFormat="1" ht="16.5" thickBot="1">
      <c r="A168" s="706" t="s">
        <v>73</v>
      </c>
      <c r="B168" s="707"/>
      <c r="C168" s="707"/>
      <c r="D168" s="707"/>
      <c r="E168" s="707"/>
      <c r="F168" s="707"/>
      <c r="G168" s="707"/>
      <c r="H168" s="707"/>
      <c r="I168" s="707"/>
      <c r="J168" s="707"/>
      <c r="K168" s="707"/>
      <c r="L168" s="707"/>
      <c r="M168" s="707"/>
      <c r="N168" s="448">
        <f>COUNTIF($F11:$F159,"=1")</f>
        <v>0</v>
      </c>
      <c r="O168" s="356">
        <f>COUNTIF($F11:$F159,"=2")</f>
        <v>0</v>
      </c>
      <c r="P168" s="357">
        <f>COUNTIF($F11:$F159,"=3")</f>
        <v>0</v>
      </c>
      <c r="Q168" s="448">
        <f>COUNTIF($F11:$F159,"=4")</f>
        <v>1</v>
      </c>
      <c r="R168" s="356">
        <f>COUNTIF($F11:$F159,"=5")</f>
        <v>0</v>
      </c>
      <c r="S168" s="357">
        <f>COUNTIF($F11:$F159,"=6")</f>
        <v>1</v>
      </c>
      <c r="T168" s="448">
        <f>COUNTIF($F11:$F159,"=7")</f>
        <v>0</v>
      </c>
      <c r="U168" s="356">
        <f>COUNTIF($F11:$F159,"=8")</f>
        <v>1</v>
      </c>
      <c r="V168" s="357">
        <f>COUNTIF($F11:$F159,"=9")</f>
        <v>1</v>
      </c>
      <c r="W168" s="448">
        <f>COUNTIF($F11:$F159,"=10")</f>
        <v>0</v>
      </c>
      <c r="X168" s="356">
        <f>COUNTIF($F11:$F159,"=11")</f>
        <v>1</v>
      </c>
      <c r="Y168" s="357">
        <f>COUNTIF($F11:$F159,"=12")</f>
        <v>0</v>
      </c>
    </row>
    <row r="169" spans="1:25" s="13" customFormat="1" ht="15.75" customHeight="1" thickBot="1">
      <c r="A169" s="706" t="s">
        <v>323</v>
      </c>
      <c r="B169" s="707"/>
      <c r="C169" s="707"/>
      <c r="D169" s="707"/>
      <c r="E169" s="707"/>
      <c r="F169" s="707"/>
      <c r="G169" s="707"/>
      <c r="H169" s="707"/>
      <c r="I169" s="707"/>
      <c r="J169" s="707"/>
      <c r="K169" s="707"/>
      <c r="L169" s="707"/>
      <c r="M169" s="707"/>
      <c r="N169" s="725">
        <f>G12+G13+G14+G15+G38+G39+G42+G43+G46+G49+G50+G51+G55+G61+G85+G86+G87+G114+G116+G151</f>
        <v>63.5</v>
      </c>
      <c r="O169" s="726"/>
      <c r="P169" s="727"/>
      <c r="Q169" s="725">
        <f>G119+G16+G17+G18+G40+G44+G47+G53+G56+G57+G63+G64+G66+G67+G68+G74+G75+G79+G82+G88-2</f>
        <v>58</v>
      </c>
      <c r="R169" s="726"/>
      <c r="S169" s="727"/>
      <c r="T169" s="728">
        <f>G132+G133+G52+G62+G76+G77+G80+G83+G93+G95+G111+G113+G117+G122+G123+G126+G127+G128</f>
        <v>58.5</v>
      </c>
      <c r="U169" s="726"/>
      <c r="V169" s="727"/>
      <c r="W169" s="725">
        <f>G152++G154+G155+G156+G159+G69+G71+G72+G90+G91+G94+G112+G115+G118+G120+G124++G129+G134</f>
        <v>67</v>
      </c>
      <c r="X169" s="726"/>
      <c r="Y169" s="727"/>
    </row>
    <row r="170" spans="1:25" s="13" customFormat="1" ht="15.7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729">
        <f>N169+Q169+T169+W169</f>
        <v>247</v>
      </c>
      <c r="O170" s="730"/>
      <c r="P170" s="730"/>
      <c r="Q170" s="730"/>
      <c r="R170" s="730"/>
      <c r="S170" s="730"/>
      <c r="T170" s="730"/>
      <c r="U170" s="730"/>
      <c r="V170" s="730"/>
      <c r="W170" s="730"/>
      <c r="X170" s="730"/>
      <c r="Y170" s="730"/>
    </row>
    <row r="171" spans="2:25" s="13" customFormat="1" ht="15.75">
      <c r="B171" s="167" t="s">
        <v>301</v>
      </c>
      <c r="C171" s="167"/>
      <c r="D171" s="717"/>
      <c r="E171" s="718"/>
      <c r="F171" s="718"/>
      <c r="G171" s="167"/>
      <c r="H171" s="731" t="s">
        <v>302</v>
      </c>
      <c r="I171" s="732"/>
      <c r="J171" s="732"/>
      <c r="N171" s="734"/>
      <c r="O171" s="734"/>
      <c r="P171" s="734"/>
      <c r="Q171" s="734"/>
      <c r="R171" s="734"/>
      <c r="S171" s="734"/>
      <c r="T171" s="734"/>
      <c r="U171" s="734"/>
      <c r="V171" s="734"/>
      <c r="W171" s="734"/>
      <c r="X171" s="734"/>
      <c r="Y171" s="734"/>
    </row>
    <row r="172" spans="2:10" s="13" customFormat="1" ht="15.75">
      <c r="B172" s="167"/>
      <c r="C172" s="167"/>
      <c r="D172" s="167"/>
      <c r="E172" s="167"/>
      <c r="F172" s="167"/>
      <c r="G172" s="167"/>
      <c r="H172" s="167"/>
      <c r="I172" s="167"/>
      <c r="J172" s="167"/>
    </row>
    <row r="173" spans="2:10" s="13" customFormat="1" ht="15.75">
      <c r="B173" s="167" t="s">
        <v>303</v>
      </c>
      <c r="C173" s="167"/>
      <c r="D173" s="717"/>
      <c r="E173" s="718"/>
      <c r="F173" s="718"/>
      <c r="G173" s="167"/>
      <c r="H173" s="731" t="s">
        <v>304</v>
      </c>
      <c r="I173" s="733"/>
      <c r="J173" s="733"/>
    </row>
    <row r="174" s="13" customFormat="1" ht="15.75">
      <c r="A174" s="9"/>
    </row>
    <row r="175" s="13" customFormat="1" ht="15.75">
      <c r="A175" s="9"/>
    </row>
    <row r="176" spans="1:26" s="13" customFormat="1" ht="15.75">
      <c r="A176" s="24"/>
      <c r="B176" s="703"/>
      <c r="C176" s="703"/>
      <c r="D176" s="703"/>
      <c r="E176" s="703"/>
      <c r="F176" s="703"/>
      <c r="G176" s="703"/>
      <c r="H176" s="703"/>
      <c r="I176" s="703"/>
      <c r="J176" s="703"/>
      <c r="K176" s="703"/>
      <c r="L176" s="703"/>
      <c r="M176" s="703"/>
      <c r="N176" s="703"/>
      <c r="O176" s="703"/>
      <c r="P176" s="703"/>
      <c r="Q176" s="703"/>
      <c r="R176" s="703"/>
      <c r="S176" s="703"/>
      <c r="T176" s="703"/>
      <c r="U176" s="703"/>
      <c r="V176" s="703"/>
      <c r="W176" s="703"/>
      <c r="X176" s="703"/>
      <c r="Y176" s="703"/>
      <c r="Z176" s="703"/>
    </row>
    <row r="177" spans="1:8" s="13" customFormat="1" ht="15.75">
      <c r="A177" s="9"/>
      <c r="C177" s="25"/>
      <c r="D177" s="26"/>
      <c r="E177" s="26"/>
      <c r="F177" s="25"/>
      <c r="G177" s="25"/>
      <c r="H177" s="25"/>
    </row>
    <row r="178" spans="1:26" s="13" customFormat="1" ht="15.75">
      <c r="A178" s="9"/>
      <c r="B178" s="27"/>
      <c r="C178" s="28"/>
      <c r="D178" s="28"/>
      <c r="E178" s="28"/>
      <c r="F178" s="27"/>
      <c r="G178" s="27"/>
      <c r="H178" s="27"/>
      <c r="I178" s="27"/>
      <c r="J178" s="27"/>
      <c r="K178" s="2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9"/>
    </row>
    <row r="179" spans="1:26" s="13" customFormat="1" ht="15.75">
      <c r="A179" s="9"/>
      <c r="B179" s="27"/>
      <c r="C179" s="28"/>
      <c r="D179" s="28"/>
      <c r="E179" s="28"/>
      <c r="F179" s="27"/>
      <c r="G179" s="27"/>
      <c r="H179" s="27"/>
      <c r="I179" s="27"/>
      <c r="J179" s="27"/>
      <c r="K179" s="2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9"/>
    </row>
    <row r="180" spans="1:26" s="13" customFormat="1" ht="15.75">
      <c r="A180" s="9"/>
      <c r="B180" s="27"/>
      <c r="C180" s="28"/>
      <c r="D180" s="28"/>
      <c r="E180" s="28"/>
      <c r="F180" s="27"/>
      <c r="G180" s="27"/>
      <c r="H180" s="27"/>
      <c r="I180" s="27"/>
      <c r="J180" s="27"/>
      <c r="K180" s="27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9"/>
    </row>
    <row r="181" spans="1:26" s="13" customFormat="1" ht="15.75" customHeight="1">
      <c r="A181" s="9"/>
      <c r="B181" s="27"/>
      <c r="C181" s="28"/>
      <c r="D181" s="28"/>
      <c r="E181" s="28"/>
      <c r="F181" s="27"/>
      <c r="G181" s="27"/>
      <c r="H181" s="27"/>
      <c r="I181" s="27"/>
      <c r="J181" s="27"/>
      <c r="K181" s="2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9"/>
    </row>
    <row r="182" spans="1:26" s="13" customFormat="1" ht="15.75">
      <c r="A182" s="9"/>
      <c r="B182" s="27"/>
      <c r="C182" s="28"/>
      <c r="D182" s="28"/>
      <c r="E182" s="28"/>
      <c r="F182" s="27"/>
      <c r="G182" s="27"/>
      <c r="H182" s="27"/>
      <c r="I182" s="27"/>
      <c r="J182" s="27"/>
      <c r="K182" s="2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9"/>
    </row>
    <row r="183" spans="1:26" s="13" customFormat="1" ht="15.75">
      <c r="A183" s="9"/>
      <c r="B183" s="30"/>
      <c r="C183" s="31"/>
      <c r="D183" s="31"/>
      <c r="E183" s="31"/>
      <c r="F183" s="30"/>
      <c r="G183" s="30"/>
      <c r="H183" s="30"/>
      <c r="I183" s="30"/>
      <c r="J183" s="30"/>
      <c r="K183" s="30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2"/>
    </row>
    <row r="184" spans="1:26" s="33" customFormat="1" ht="15.75">
      <c r="A184" s="9"/>
      <c r="B184" s="30"/>
      <c r="C184" s="31"/>
      <c r="D184" s="31"/>
      <c r="E184" s="31"/>
      <c r="F184" s="30"/>
      <c r="G184" s="30"/>
      <c r="H184" s="30"/>
      <c r="I184" s="30"/>
      <c r="J184" s="30"/>
      <c r="K184" s="30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2"/>
    </row>
    <row r="185" spans="1:26" s="13" customFormat="1" ht="15.75">
      <c r="A185" s="9"/>
      <c r="B185" s="30"/>
      <c r="C185" s="31"/>
      <c r="D185" s="31"/>
      <c r="E185" s="31"/>
      <c r="F185" s="30"/>
      <c r="G185" s="30"/>
      <c r="H185" s="30"/>
      <c r="I185" s="30"/>
      <c r="J185" s="30"/>
      <c r="K185" s="30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2"/>
    </row>
    <row r="186" spans="1:26" s="13" customFormat="1" ht="15.75">
      <c r="A186" s="9"/>
      <c r="B186" s="30"/>
      <c r="C186" s="31"/>
      <c r="D186" s="31"/>
      <c r="E186" s="31"/>
      <c r="F186" s="30"/>
      <c r="G186" s="30"/>
      <c r="H186" s="30"/>
      <c r="I186" s="30"/>
      <c r="J186" s="30"/>
      <c r="K186" s="30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2"/>
    </row>
    <row r="187" spans="1:26" s="13" customFormat="1" ht="15.75">
      <c r="A187" s="9"/>
      <c r="B187" s="30"/>
      <c r="C187" s="31"/>
      <c r="D187" s="31"/>
      <c r="E187" s="31"/>
      <c r="F187" s="30"/>
      <c r="G187" s="30"/>
      <c r="H187" s="30"/>
      <c r="I187" s="30"/>
      <c r="J187" s="30"/>
      <c r="K187" s="30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2"/>
    </row>
    <row r="188" spans="1:26" s="13" customFormat="1" ht="15.75">
      <c r="A188" s="9"/>
      <c r="B188" s="30"/>
      <c r="C188" s="31"/>
      <c r="D188" s="31"/>
      <c r="E188" s="31"/>
      <c r="F188" s="30"/>
      <c r="G188" s="30"/>
      <c r="H188" s="30"/>
      <c r="I188" s="30"/>
      <c r="J188" s="30"/>
      <c r="K188" s="30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2"/>
    </row>
    <row r="189" spans="1:26" s="13" customFormat="1" ht="15.75">
      <c r="A189" s="9"/>
      <c r="B189" s="30"/>
      <c r="C189" s="31"/>
      <c r="D189" s="31"/>
      <c r="E189" s="31"/>
      <c r="F189" s="30"/>
      <c r="G189" s="30"/>
      <c r="H189" s="30"/>
      <c r="I189" s="30"/>
      <c r="J189" s="30"/>
      <c r="K189" s="30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2"/>
    </row>
    <row r="190" spans="1:26" s="13" customFormat="1" ht="15.75">
      <c r="A190" s="9"/>
      <c r="B190" s="30"/>
      <c r="C190" s="31"/>
      <c r="D190" s="31"/>
      <c r="E190" s="31"/>
      <c r="F190" s="30"/>
      <c r="G190" s="30"/>
      <c r="H190" s="30"/>
      <c r="I190" s="30"/>
      <c r="J190" s="30"/>
      <c r="K190" s="30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2"/>
    </row>
    <row r="191" spans="1:26" s="13" customFormat="1" ht="15.75">
      <c r="A191" s="9"/>
      <c r="B191" s="30"/>
      <c r="C191" s="31"/>
      <c r="D191" s="31"/>
      <c r="E191" s="31"/>
      <c r="F191" s="30"/>
      <c r="G191" s="30"/>
      <c r="H191" s="30"/>
      <c r="I191" s="30"/>
      <c r="J191" s="30"/>
      <c r="K191" s="30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2"/>
    </row>
    <row r="192" spans="1:26" s="13" customFormat="1" ht="15.75">
      <c r="A192" s="9"/>
      <c r="B192" s="30"/>
      <c r="C192" s="31"/>
      <c r="D192" s="31"/>
      <c r="E192" s="31"/>
      <c r="F192" s="30"/>
      <c r="G192" s="30"/>
      <c r="H192" s="30"/>
      <c r="I192" s="30"/>
      <c r="J192" s="30"/>
      <c r="K192" s="30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2"/>
    </row>
    <row r="193" spans="1:26" s="13" customFormat="1" ht="15.75">
      <c r="A193" s="9"/>
      <c r="B193" s="30"/>
      <c r="C193" s="31"/>
      <c r="D193" s="31"/>
      <c r="E193" s="31"/>
      <c r="F193" s="30"/>
      <c r="G193" s="30"/>
      <c r="H193" s="30"/>
      <c r="I193" s="30"/>
      <c r="J193" s="30"/>
      <c r="K193" s="30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2"/>
    </row>
    <row r="194" spans="1:26" s="13" customFormat="1" ht="15.75">
      <c r="A194" s="9"/>
      <c r="B194" s="30"/>
      <c r="C194" s="31"/>
      <c r="D194" s="31"/>
      <c r="E194" s="31"/>
      <c r="F194" s="30"/>
      <c r="G194" s="30"/>
      <c r="H194" s="30"/>
      <c r="I194" s="30"/>
      <c r="J194" s="30"/>
      <c r="K194" s="30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2"/>
    </row>
    <row r="195" spans="1:26" s="13" customFormat="1" ht="15.75">
      <c r="A195" s="9"/>
      <c r="B195" s="10"/>
      <c r="C195" s="11"/>
      <c r="D195" s="12"/>
      <c r="E195" s="12"/>
      <c r="F195" s="11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s="13" customFormat="1" ht="15.75">
      <c r="A196" s="9"/>
      <c r="B196" s="10"/>
      <c r="C196" s="11"/>
      <c r="D196" s="12"/>
      <c r="E196" s="12"/>
      <c r="F196" s="11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s="13" customFormat="1" ht="15.75">
      <c r="A197" s="9"/>
      <c r="B197" s="10"/>
      <c r="C197" s="11"/>
      <c r="D197" s="12"/>
      <c r="E197" s="12"/>
      <c r="F197" s="11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s="13" customFormat="1" ht="15.75">
      <c r="A198" s="9"/>
      <c r="B198" s="10"/>
      <c r="C198" s="11"/>
      <c r="D198" s="12"/>
      <c r="E198" s="12"/>
      <c r="F198" s="11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s="13" customFormat="1" ht="15.75">
      <c r="A199" s="9"/>
      <c r="B199" s="10"/>
      <c r="C199" s="11"/>
      <c r="D199" s="12"/>
      <c r="E199" s="12"/>
      <c r="F199" s="11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s="13" customFormat="1" ht="15.75">
      <c r="A200" s="9"/>
      <c r="B200" s="10"/>
      <c r="C200" s="11"/>
      <c r="D200" s="12"/>
      <c r="E200" s="12"/>
      <c r="F200" s="11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s="13" customFormat="1" ht="15.75">
      <c r="A204" s="9"/>
      <c r="B204" s="10"/>
      <c r="C204" s="11"/>
      <c r="D204" s="12"/>
      <c r="E204" s="12"/>
      <c r="F204" s="11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s="13" customFormat="1" ht="15.75">
      <c r="A205" s="9"/>
      <c r="B205" s="10"/>
      <c r="C205" s="11"/>
      <c r="D205" s="12"/>
      <c r="E205" s="12"/>
      <c r="F205" s="11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s="13" customFormat="1" ht="15.75">
      <c r="A206" s="9"/>
      <c r="B206" s="10"/>
      <c r="C206" s="11"/>
      <c r="D206" s="12"/>
      <c r="E206" s="12"/>
      <c r="F206" s="11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s="13" customFormat="1" ht="15.75">
      <c r="A207" s="9"/>
      <c r="B207" s="10"/>
      <c r="C207" s="11"/>
      <c r="D207" s="12"/>
      <c r="E207" s="12"/>
      <c r="F207" s="11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s="13" customFormat="1" ht="15.75">
      <c r="A208" s="9"/>
      <c r="B208" s="10"/>
      <c r="C208" s="11"/>
      <c r="D208" s="12"/>
      <c r="E208" s="12"/>
      <c r="F208" s="11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s="13" customFormat="1" ht="15.75">
      <c r="A209" s="9"/>
      <c r="B209" s="10"/>
      <c r="C209" s="11"/>
      <c r="D209" s="12"/>
      <c r="E209" s="12"/>
      <c r="F209" s="11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s="13" customFormat="1" ht="15.75">
      <c r="A210" s="9"/>
      <c r="B210" s="10"/>
      <c r="C210" s="11"/>
      <c r="D210" s="12"/>
      <c r="E210" s="12"/>
      <c r="F210" s="11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s="13" customFormat="1" ht="15.75">
      <c r="A211" s="9"/>
      <c r="B211" s="10"/>
      <c r="C211" s="11"/>
      <c r="D211" s="12"/>
      <c r="E211" s="12"/>
      <c r="F211" s="11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s="13" customFormat="1" ht="15.75">
      <c r="A212" s="9"/>
      <c r="B212" s="10"/>
      <c r="C212" s="11"/>
      <c r="D212" s="12"/>
      <c r="E212" s="12"/>
      <c r="F212" s="11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s="13" customFormat="1" ht="15.75">
      <c r="A213" s="9"/>
      <c r="B213" s="10"/>
      <c r="C213" s="11"/>
      <c r="D213" s="12"/>
      <c r="E213" s="12"/>
      <c r="F213" s="11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s="13" customFormat="1" ht="15.75">
      <c r="A214" s="9"/>
      <c r="B214" s="10"/>
      <c r="C214" s="11"/>
      <c r="D214" s="12"/>
      <c r="E214" s="12"/>
      <c r="F214" s="11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s="13" customFormat="1" ht="15.75">
      <c r="A215" s="9"/>
      <c r="B215" s="10"/>
      <c r="C215" s="11"/>
      <c r="D215" s="12"/>
      <c r="E215" s="12"/>
      <c r="F215" s="11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s="13" customFormat="1" ht="15.75">
      <c r="A216" s="9"/>
      <c r="B216" s="10"/>
      <c r="C216" s="11"/>
      <c r="D216" s="12"/>
      <c r="E216" s="12"/>
      <c r="F216" s="11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s="13" customFormat="1" ht="15.75">
      <c r="A217" s="9"/>
      <c r="B217" s="10"/>
      <c r="C217" s="11"/>
      <c r="D217" s="12"/>
      <c r="E217" s="12"/>
      <c r="F217" s="11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s="13" customFormat="1" ht="15.75">
      <c r="A218" s="9"/>
      <c r="B218" s="10"/>
      <c r="C218" s="11"/>
      <c r="D218" s="12"/>
      <c r="E218" s="12"/>
      <c r="F218" s="11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s="13" customFormat="1" ht="15.75">
      <c r="A219" s="9"/>
      <c r="B219" s="10"/>
      <c r="C219" s="11"/>
      <c r="D219" s="12"/>
      <c r="E219" s="12"/>
      <c r="F219" s="11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s="13" customFormat="1" ht="15.75">
      <c r="A220" s="9"/>
      <c r="B220" s="10"/>
      <c r="C220" s="11"/>
      <c r="D220" s="12"/>
      <c r="E220" s="12"/>
      <c r="F220" s="11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s="13" customFormat="1" ht="15.75">
      <c r="A221" s="9"/>
      <c r="B221" s="10"/>
      <c r="C221" s="11"/>
      <c r="D221" s="12"/>
      <c r="E221" s="12"/>
      <c r="F221" s="11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s="13" customFormat="1" ht="15.75">
      <c r="A222" s="9"/>
      <c r="B222" s="10"/>
      <c r="C222" s="11"/>
      <c r="D222" s="12"/>
      <c r="E222" s="12"/>
      <c r="F222" s="11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s="13" customFormat="1" ht="15.75">
      <c r="A223" s="9"/>
      <c r="B223" s="10"/>
      <c r="C223" s="11"/>
      <c r="D223" s="12"/>
      <c r="E223" s="12"/>
      <c r="F223" s="11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s="13" customFormat="1" ht="15.75">
      <c r="A224" s="9"/>
      <c r="B224" s="10"/>
      <c r="C224" s="11"/>
      <c r="D224" s="12"/>
      <c r="E224" s="12"/>
      <c r="F224" s="11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s="13" customFormat="1" ht="15.75">
      <c r="A225" s="9"/>
      <c r="B225" s="10"/>
      <c r="C225" s="11"/>
      <c r="D225" s="12"/>
      <c r="E225" s="12"/>
      <c r="F225" s="11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s="13" customFormat="1" ht="15.75">
      <c r="A226" s="9"/>
      <c r="B226" s="10"/>
      <c r="C226" s="11"/>
      <c r="D226" s="12"/>
      <c r="E226" s="12"/>
      <c r="F226" s="11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s="13" customFormat="1" ht="15.75">
      <c r="A227" s="9"/>
      <c r="B227" s="10"/>
      <c r="C227" s="11"/>
      <c r="D227" s="12"/>
      <c r="E227" s="12"/>
      <c r="F227" s="11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s="34" customFormat="1" ht="15.75">
      <c r="A228" s="9"/>
      <c r="B228" s="10"/>
      <c r="C228" s="11"/>
      <c r="D228" s="12"/>
      <c r="E228" s="12"/>
      <c r="F228" s="11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s="34" customFormat="1" ht="15.75">
      <c r="A229" s="9"/>
      <c r="B229" s="10"/>
      <c r="C229" s="11"/>
      <c r="D229" s="12"/>
      <c r="E229" s="12"/>
      <c r="F229" s="11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s="34" customFormat="1" ht="15.75">
      <c r="A230" s="9"/>
      <c r="B230" s="10"/>
      <c r="C230" s="11"/>
      <c r="D230" s="12"/>
      <c r="E230" s="12"/>
      <c r="F230" s="11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3" customFormat="1" ht="15.75">
      <c r="A231" s="9"/>
      <c r="B231" s="10"/>
      <c r="C231" s="11"/>
      <c r="D231" s="12"/>
      <c r="E231" s="12"/>
      <c r="F231" s="11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s="13" customFormat="1" ht="15.75">
      <c r="A232" s="9"/>
      <c r="B232" s="10"/>
      <c r="C232" s="11"/>
      <c r="D232" s="12"/>
      <c r="E232" s="12"/>
      <c r="F232" s="11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13" customFormat="1" ht="15.75">
      <c r="A233" s="9"/>
      <c r="B233" s="10"/>
      <c r="C233" s="11"/>
      <c r="D233" s="12"/>
      <c r="E233" s="12"/>
      <c r="F233" s="11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13" customFormat="1" ht="15.75">
      <c r="A234" s="9"/>
      <c r="B234" s="10"/>
      <c r="C234" s="11"/>
      <c r="D234" s="12"/>
      <c r="E234" s="12"/>
      <c r="F234" s="11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13" customFormat="1" ht="15.75">
      <c r="A235" s="9"/>
      <c r="B235" s="10"/>
      <c r="C235" s="11"/>
      <c r="D235" s="12"/>
      <c r="E235" s="12"/>
      <c r="F235" s="11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s="13" customFormat="1" ht="15.75">
      <c r="A236" s="9"/>
      <c r="B236" s="10"/>
      <c r="C236" s="11"/>
      <c r="D236" s="12"/>
      <c r="E236" s="12"/>
      <c r="F236" s="11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s="13" customFormat="1" ht="15.75">
      <c r="A237" s="9"/>
      <c r="B237" s="10"/>
      <c r="C237" s="11"/>
      <c r="D237" s="12"/>
      <c r="E237" s="12"/>
      <c r="F237" s="11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s="13" customFormat="1" ht="15.75">
      <c r="A238" s="9"/>
      <c r="B238" s="10"/>
      <c r="C238" s="11"/>
      <c r="D238" s="12"/>
      <c r="E238" s="12"/>
      <c r="F238" s="11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s="13" customFormat="1" ht="15.75">
      <c r="A239" s="9"/>
      <c r="B239" s="10"/>
      <c r="C239" s="11"/>
      <c r="D239" s="12"/>
      <c r="E239" s="12"/>
      <c r="F239" s="11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s="13" customFormat="1" ht="15.75">
      <c r="A240" s="9"/>
      <c r="B240" s="10"/>
      <c r="C240" s="11"/>
      <c r="D240" s="12"/>
      <c r="E240" s="12"/>
      <c r="F240" s="11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s="13" customFormat="1" ht="15.75">
      <c r="A241" s="9"/>
      <c r="B241" s="10"/>
      <c r="C241" s="11"/>
      <c r="D241" s="12"/>
      <c r="E241" s="12"/>
      <c r="F241" s="11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s="13" customFormat="1" ht="15.75">
      <c r="A242" s="9"/>
      <c r="B242" s="10"/>
      <c r="C242" s="11"/>
      <c r="D242" s="12"/>
      <c r="E242" s="12"/>
      <c r="F242" s="11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s="13" customFormat="1" ht="15.75">
      <c r="A243" s="9"/>
      <c r="B243" s="10"/>
      <c r="C243" s="11"/>
      <c r="D243" s="12"/>
      <c r="E243" s="12"/>
      <c r="F243" s="11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s="35" customFormat="1" ht="15.75">
      <c r="A244" s="9"/>
      <c r="B244" s="10"/>
      <c r="C244" s="11"/>
      <c r="D244" s="12"/>
      <c r="E244" s="12"/>
      <c r="F244" s="11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s="35" customFormat="1" ht="15.75">
      <c r="A245" s="9"/>
      <c r="B245" s="10"/>
      <c r="C245" s="11"/>
      <c r="D245" s="12"/>
      <c r="E245" s="12"/>
      <c r="F245" s="11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s="35" customFormat="1" ht="15.75">
      <c r="A246" s="9"/>
      <c r="B246" s="10"/>
      <c r="C246" s="11"/>
      <c r="D246" s="12"/>
      <c r="E246" s="12"/>
      <c r="F246" s="11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s="35" customFormat="1" ht="15.75">
      <c r="A247" s="9"/>
      <c r="B247" s="10"/>
      <c r="C247" s="11"/>
      <c r="D247" s="12"/>
      <c r="E247" s="12"/>
      <c r="F247" s="11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s="35" customFormat="1" ht="15.75">
      <c r="A248" s="9"/>
      <c r="B248" s="10"/>
      <c r="C248" s="11"/>
      <c r="D248" s="12"/>
      <c r="E248" s="12"/>
      <c r="F248" s="11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s="35" customFormat="1" ht="15.75">
      <c r="A249" s="9"/>
      <c r="B249" s="10"/>
      <c r="C249" s="11"/>
      <c r="D249" s="12"/>
      <c r="E249" s="12"/>
      <c r="F249" s="11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s="35" customFormat="1" ht="15.75">
      <c r="A250" s="9"/>
      <c r="B250" s="10"/>
      <c r="C250" s="11"/>
      <c r="D250" s="12"/>
      <c r="E250" s="12"/>
      <c r="F250" s="11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35" customFormat="1" ht="15.75">
      <c r="A251" s="9"/>
      <c r="B251" s="10"/>
      <c r="C251" s="11"/>
      <c r="D251" s="12"/>
      <c r="E251" s="12"/>
      <c r="F251" s="11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s="36" customFormat="1" ht="15.75">
      <c r="A252" s="9"/>
      <c r="B252" s="10"/>
      <c r="C252" s="11"/>
      <c r="D252" s="12"/>
      <c r="E252" s="12"/>
      <c r="F252" s="11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s="35" customFormat="1" ht="15.75">
      <c r="A253" s="9"/>
      <c r="B253" s="10"/>
      <c r="C253" s="11"/>
      <c r="D253" s="12"/>
      <c r="E253" s="12"/>
      <c r="F253" s="11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s="35" customFormat="1" ht="15.75">
      <c r="A254" s="9"/>
      <c r="B254" s="10"/>
      <c r="C254" s="11"/>
      <c r="D254" s="12"/>
      <c r="E254" s="12"/>
      <c r="F254" s="11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s="35" customFormat="1" ht="15.75">
      <c r="A255" s="9"/>
      <c r="B255" s="10"/>
      <c r="C255" s="11"/>
      <c r="D255" s="12"/>
      <c r="E255" s="12"/>
      <c r="F255" s="11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s="35" customFormat="1" ht="15.75">
      <c r="A256" s="9"/>
      <c r="B256" s="10"/>
      <c r="C256" s="11"/>
      <c r="D256" s="12"/>
      <c r="E256" s="12"/>
      <c r="F256" s="11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s="35" customFormat="1" ht="15.75">
      <c r="A257" s="9"/>
      <c r="B257" s="10"/>
      <c r="C257" s="11"/>
      <c r="D257" s="12"/>
      <c r="E257" s="12"/>
      <c r="F257" s="11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s="35" customFormat="1" ht="15.75">
      <c r="A258" s="9"/>
      <c r="B258" s="10"/>
      <c r="C258" s="11"/>
      <c r="D258" s="12"/>
      <c r="E258" s="12"/>
      <c r="F258" s="11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s="35" customFormat="1" ht="15.75">
      <c r="A259" s="9"/>
      <c r="B259" s="10"/>
      <c r="C259" s="11"/>
      <c r="D259" s="12"/>
      <c r="E259" s="12"/>
      <c r="F259" s="11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s="35" customFormat="1" ht="15.75">
      <c r="A260" s="9"/>
      <c r="B260" s="10"/>
      <c r="C260" s="11"/>
      <c r="D260" s="12"/>
      <c r="E260" s="12"/>
      <c r="F260" s="11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s="13" customFormat="1" ht="15.75">
      <c r="A261" s="9"/>
      <c r="B261" s="10"/>
      <c r="C261" s="11"/>
      <c r="D261" s="12"/>
      <c r="E261" s="12"/>
      <c r="F261" s="11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s="13" customFormat="1" ht="15.75">
      <c r="A262" s="9"/>
      <c r="B262" s="10"/>
      <c r="C262" s="11"/>
      <c r="D262" s="12"/>
      <c r="E262" s="12"/>
      <c r="F262" s="11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s="13" customFormat="1" ht="15.75">
      <c r="A263" s="9"/>
      <c r="B263" s="10"/>
      <c r="C263" s="11"/>
      <c r="D263" s="12"/>
      <c r="E263" s="12"/>
      <c r="F263" s="11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s="13" customFormat="1" ht="15.75">
      <c r="A264" s="9"/>
      <c r="B264" s="10"/>
      <c r="C264" s="11"/>
      <c r="D264" s="12"/>
      <c r="E264" s="12"/>
      <c r="F264" s="11"/>
      <c r="G264" s="11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s="13" customFormat="1" ht="15.75">
      <c r="A265" s="9"/>
      <c r="B265" s="10"/>
      <c r="C265" s="11"/>
      <c r="D265" s="12"/>
      <c r="E265" s="12"/>
      <c r="F265" s="11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s="13" customFormat="1" ht="15.75">
      <c r="A266" s="9"/>
      <c r="B266" s="10"/>
      <c r="C266" s="11"/>
      <c r="D266" s="12"/>
      <c r="E266" s="12"/>
      <c r="F266" s="11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s="13" customFormat="1" ht="15.75">
      <c r="A267" s="9"/>
      <c r="B267" s="10"/>
      <c r="C267" s="11"/>
      <c r="D267" s="12"/>
      <c r="E267" s="12"/>
      <c r="F267" s="11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s="13" customFormat="1" ht="15.75">
      <c r="A268" s="9"/>
      <c r="B268" s="10"/>
      <c r="C268" s="11"/>
      <c r="D268" s="12"/>
      <c r="E268" s="12"/>
      <c r="F268" s="11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7" s="13" customFormat="1" ht="15.75">
      <c r="A269" s="9"/>
      <c r="B269" s="10"/>
      <c r="C269" s="11"/>
      <c r="D269" s="12"/>
      <c r="E269" s="12"/>
      <c r="F269" s="11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29"/>
    </row>
    <row r="270" spans="1:27" s="13" customFormat="1" ht="15.75">
      <c r="A270" s="9"/>
      <c r="B270" s="10"/>
      <c r="C270" s="11"/>
      <c r="D270" s="12"/>
      <c r="E270" s="12"/>
      <c r="F270" s="11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29"/>
    </row>
    <row r="271" spans="1:27" s="13" customFormat="1" ht="15.75">
      <c r="A271" s="9"/>
      <c r="B271" s="10"/>
      <c r="C271" s="11"/>
      <c r="D271" s="12"/>
      <c r="E271" s="12"/>
      <c r="F271" s="11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29"/>
    </row>
    <row r="272" spans="1:27" s="13" customFormat="1" ht="15.75">
      <c r="A272" s="9"/>
      <c r="B272" s="10"/>
      <c r="C272" s="11"/>
      <c r="D272" s="12"/>
      <c r="E272" s="12"/>
      <c r="F272" s="11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29"/>
    </row>
    <row r="273" spans="1:27" s="13" customFormat="1" ht="15.75">
      <c r="A273" s="9"/>
      <c r="B273" s="10"/>
      <c r="C273" s="11"/>
      <c r="D273" s="12"/>
      <c r="E273" s="12"/>
      <c r="F273" s="11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29"/>
    </row>
    <row r="274" ht="15.75">
      <c r="AA274" s="32"/>
    </row>
    <row r="275" ht="15.75">
      <c r="AA275" s="32"/>
    </row>
    <row r="276" ht="15.75">
      <c r="AA276" s="32"/>
    </row>
    <row r="277" ht="15.75">
      <c r="AA277" s="32"/>
    </row>
    <row r="278" ht="15.75">
      <c r="AA278" s="32"/>
    </row>
    <row r="279" ht="15.75">
      <c r="AA279" s="32"/>
    </row>
    <row r="280" ht="15.75">
      <c r="AA280" s="32"/>
    </row>
    <row r="281" ht="15.75">
      <c r="AA281" s="32"/>
    </row>
    <row r="282" ht="15.75">
      <c r="AA282" s="32"/>
    </row>
    <row r="283" ht="15.75">
      <c r="AA283" s="32"/>
    </row>
    <row r="284" ht="15.75">
      <c r="AA284" s="32"/>
    </row>
    <row r="285" ht="15.75">
      <c r="AA285" s="32"/>
    </row>
    <row r="287" ht="15.75">
      <c r="AA287" s="37"/>
    </row>
    <row r="288" spans="27:34" ht="15.75">
      <c r="AA288" s="25"/>
      <c r="AB288" s="25"/>
      <c r="AC288" s="25"/>
      <c r="AD288" s="25"/>
      <c r="AE288" s="25"/>
      <c r="AF288" s="25"/>
      <c r="AG288" s="25"/>
      <c r="AH288" s="25"/>
    </row>
    <row r="289" spans="27:34" ht="15.75">
      <c r="AA289" s="11"/>
      <c r="AB289" s="11"/>
      <c r="AC289" s="11"/>
      <c r="AD289" s="11"/>
      <c r="AE289" s="11"/>
      <c r="AF289" s="11"/>
      <c r="AG289" s="11"/>
      <c r="AH289" s="11"/>
    </row>
    <row r="290" spans="27:34" ht="15.75">
      <c r="AA290" s="11"/>
      <c r="AB290" s="11"/>
      <c r="AC290" s="11"/>
      <c r="AD290" s="11"/>
      <c r="AE290" s="11"/>
      <c r="AF290" s="11"/>
      <c r="AG290" s="11"/>
      <c r="AH290" s="11"/>
    </row>
    <row r="291" spans="27:34" ht="15.75">
      <c r="AA291" s="11"/>
      <c r="AB291" s="11"/>
      <c r="AC291" s="11"/>
      <c r="AD291" s="11"/>
      <c r="AE291" s="11"/>
      <c r="AF291" s="11"/>
      <c r="AG291" s="11"/>
      <c r="AH291" s="11"/>
    </row>
  </sheetData>
  <sheetProtection selectLockedCells="1" selectUnlockedCells="1"/>
  <mergeCells count="71">
    <mergeCell ref="D173:F173"/>
    <mergeCell ref="H173:J173"/>
    <mergeCell ref="N171:P171"/>
    <mergeCell ref="Q171:S171"/>
    <mergeCell ref="W169:Y169"/>
    <mergeCell ref="A165:M165"/>
    <mergeCell ref="N170:Y170"/>
    <mergeCell ref="H171:J171"/>
    <mergeCell ref="T171:V171"/>
    <mergeCell ref="W171:Y171"/>
    <mergeCell ref="A169:M169"/>
    <mergeCell ref="N169:P169"/>
    <mergeCell ref="Q169:S169"/>
    <mergeCell ref="T169:V169"/>
    <mergeCell ref="B176:Z176"/>
    <mergeCell ref="A135:B135"/>
    <mergeCell ref="A167:M167"/>
    <mergeCell ref="A166:M166"/>
    <mergeCell ref="A164:M164"/>
    <mergeCell ref="A168:M168"/>
    <mergeCell ref="A150:Y150"/>
    <mergeCell ref="A144:Y144"/>
    <mergeCell ref="D171:F171"/>
    <mergeCell ref="A148:F148"/>
    <mergeCell ref="N2:Y2"/>
    <mergeCell ref="D4:D7"/>
    <mergeCell ref="B2:B7"/>
    <mergeCell ref="A36:Y36"/>
    <mergeCell ref="J4:L4"/>
    <mergeCell ref="H2:M2"/>
    <mergeCell ref="A10:Y10"/>
    <mergeCell ref="A19:B19"/>
    <mergeCell ref="A32:F32"/>
    <mergeCell ref="A9:Y9"/>
    <mergeCell ref="A1:Y1"/>
    <mergeCell ref="N3:P4"/>
    <mergeCell ref="Q3:S4"/>
    <mergeCell ref="T3:V4"/>
    <mergeCell ref="W3:Y4"/>
    <mergeCell ref="A2:A7"/>
    <mergeCell ref="F5:F7"/>
    <mergeCell ref="J5:J7"/>
    <mergeCell ref="K5:K7"/>
    <mergeCell ref="H3:H7"/>
    <mergeCell ref="C2:F3"/>
    <mergeCell ref="N6:Y6"/>
    <mergeCell ref="G2:G7"/>
    <mergeCell ref="M3:M7"/>
    <mergeCell ref="C4:C7"/>
    <mergeCell ref="L5:L7"/>
    <mergeCell ref="I4:I7"/>
    <mergeCell ref="E4:F4"/>
    <mergeCell ref="E5:E7"/>
    <mergeCell ref="I3:L3"/>
    <mergeCell ref="A59:F59"/>
    <mergeCell ref="A35:B35"/>
    <mergeCell ref="A33:F33"/>
    <mergeCell ref="A34:B34"/>
    <mergeCell ref="A58:F58"/>
    <mergeCell ref="A60:Y60"/>
    <mergeCell ref="A96:F96"/>
    <mergeCell ref="A97:Y97"/>
    <mergeCell ref="A98:Y98"/>
    <mergeCell ref="A109:Y109"/>
    <mergeCell ref="A163:F163"/>
    <mergeCell ref="A136:Y136"/>
    <mergeCell ref="A130:F130"/>
    <mergeCell ref="A131:Y131"/>
    <mergeCell ref="A157:F157"/>
    <mergeCell ref="A158:Y158"/>
    <mergeCell ref="A160:F160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4" r:id="rId1"/>
  <rowBreaks count="5" manualBreakCount="5">
    <brk id="35" max="24" man="1"/>
    <brk id="59" max="24" man="1"/>
    <brk id="96" max="24" man="1"/>
    <brk id="135" max="24" man="1"/>
    <brk id="173" max="255" man="1"/>
  </rowBreaks>
  <ignoredErrors>
    <ignoredError sqref="I99 I108 H37 J37 H81 H65 H73 H89" formulaRange="1"/>
    <ignoredError sqref="G81 M81 I84 M84 I73 M73" formula="1"/>
    <ignoredError sqref="A37:A57 A15:A18 A20 A61:A65 A69:A70 A73 A78 A81 A84 A89 A92 A95 A99:A10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Мельников</cp:lastModifiedBy>
  <cp:lastPrinted>2015-05-13T10:21:06Z</cp:lastPrinted>
  <dcterms:created xsi:type="dcterms:W3CDTF">2011-02-06T10:49:14Z</dcterms:created>
  <dcterms:modified xsi:type="dcterms:W3CDTF">2015-05-19T06:46:19Z</dcterms:modified>
  <cp:category/>
  <cp:version/>
  <cp:contentType/>
  <cp:contentStatus/>
</cp:coreProperties>
</file>